
<file path=[Content_Types].xml><?xml version="1.0" encoding="utf-8"?>
<Types xmlns="http://schemas.openxmlformats.org/package/2006/content-types">
  <Default Extension="png" ContentType="image/png"/>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20" yWindow="30" windowWidth="18915" windowHeight="12075" activeTab="6"/>
  </bookViews>
  <sheets>
    <sheet name="preise" sheetId="2" r:id="rId1"/>
    <sheet name="Norden" sheetId="13" r:id="rId2"/>
    <sheet name="Verbrauch Nord" sheetId="21" r:id="rId3"/>
    <sheet name="Osten" sheetId="18" r:id="rId4"/>
    <sheet name="Verbrauch Ost" sheetId="26" r:id="rId5"/>
    <sheet name="Westen" sheetId="20" r:id="rId6"/>
    <sheet name="Verbrauch West" sheetId="27" r:id="rId7"/>
    <sheet name="routeneinstellung" sheetId="24" r:id="rId8"/>
    <sheet name="Tipps" sheetId="22" r:id="rId9"/>
    <sheet name="Fahrzeiten" sheetId="25" r:id="rId10"/>
  </sheets>
  <calcPr calcId="125725"/>
</workbook>
</file>

<file path=xl/calcChain.xml><?xml version="1.0" encoding="utf-8"?>
<calcChain xmlns="http://schemas.openxmlformats.org/spreadsheetml/2006/main">
  <c r="H23" i="27"/>
  <c r="H22"/>
  <c r="H21"/>
  <c r="H20"/>
  <c r="H19"/>
  <c r="H18"/>
  <c r="H17"/>
  <c r="H16"/>
  <c r="H15"/>
  <c r="H14"/>
  <c r="H13"/>
  <c r="H12"/>
  <c r="H11"/>
  <c r="H10"/>
  <c r="H9"/>
  <c r="H8"/>
  <c r="H7"/>
  <c r="H6"/>
  <c r="H5"/>
  <c r="H4"/>
  <c r="AD23"/>
  <c r="AD22"/>
  <c r="AD21"/>
  <c r="AD20"/>
  <c r="AD19"/>
  <c r="AD18"/>
  <c r="AD17"/>
  <c r="AD16"/>
  <c r="AD15"/>
  <c r="AD14"/>
  <c r="AD13"/>
  <c r="AD12"/>
  <c r="AD11"/>
  <c r="AD10"/>
  <c r="AD9"/>
  <c r="AD8"/>
  <c r="AD7"/>
  <c r="AD6"/>
  <c r="AD5"/>
  <c r="AD4"/>
  <c r="X23"/>
  <c r="X22"/>
  <c r="X21"/>
  <c r="X20"/>
  <c r="X19"/>
  <c r="X18"/>
  <c r="X17"/>
  <c r="X16"/>
  <c r="X15"/>
  <c r="X14"/>
  <c r="X13"/>
  <c r="X12"/>
  <c r="X11"/>
  <c r="X10"/>
  <c r="X9"/>
  <c r="X8"/>
  <c r="X7"/>
  <c r="X6"/>
  <c r="X5"/>
  <c r="X4"/>
  <c r="S23"/>
  <c r="S22"/>
  <c r="S21"/>
  <c r="S20"/>
  <c r="S19"/>
  <c r="S18"/>
  <c r="S17"/>
  <c r="S16"/>
  <c r="S15"/>
  <c r="S14"/>
  <c r="S13"/>
  <c r="S12"/>
  <c r="S11"/>
  <c r="S10"/>
  <c r="S9"/>
  <c r="S8"/>
  <c r="S7"/>
  <c r="S6"/>
  <c r="S5"/>
  <c r="S4"/>
  <c r="N23"/>
  <c r="N22"/>
  <c r="N21"/>
  <c r="N20"/>
  <c r="N19"/>
  <c r="N18"/>
  <c r="N17"/>
  <c r="N16"/>
  <c r="N15"/>
  <c r="N14"/>
  <c r="N13"/>
  <c r="N12"/>
  <c r="N11"/>
  <c r="N10"/>
  <c r="N9"/>
  <c r="N8"/>
  <c r="N7"/>
  <c r="N6"/>
  <c r="N5"/>
  <c r="N4"/>
  <c r="E23"/>
  <c r="E22"/>
  <c r="E21"/>
  <c r="E20"/>
  <c r="E19"/>
  <c r="E18"/>
  <c r="E17"/>
  <c r="E16"/>
  <c r="E15"/>
  <c r="E14"/>
  <c r="E13"/>
  <c r="E12"/>
  <c r="E11"/>
  <c r="E10"/>
  <c r="E9"/>
  <c r="E8"/>
  <c r="E7"/>
  <c r="E6"/>
  <c r="E5"/>
  <c r="E4"/>
  <c r="AA23"/>
  <c r="AA22"/>
  <c r="AA21"/>
  <c r="AA20"/>
  <c r="AA19"/>
  <c r="AA18"/>
  <c r="AA17"/>
  <c r="AA16"/>
  <c r="AA15"/>
  <c r="AA14"/>
  <c r="AA13"/>
  <c r="AA12"/>
  <c r="AA11"/>
  <c r="AA10"/>
  <c r="AA9"/>
  <c r="AA8"/>
  <c r="AA7"/>
  <c r="AA6"/>
  <c r="AA5"/>
  <c r="AA4"/>
  <c r="U23"/>
  <c r="U22"/>
  <c r="U21"/>
  <c r="U20"/>
  <c r="U19"/>
  <c r="U18"/>
  <c r="U17"/>
  <c r="U16"/>
  <c r="U15"/>
  <c r="U14"/>
  <c r="U13"/>
  <c r="U12"/>
  <c r="U11"/>
  <c r="U10"/>
  <c r="U9"/>
  <c r="U8"/>
  <c r="U7"/>
  <c r="U6"/>
  <c r="U5"/>
  <c r="U4"/>
  <c r="P23"/>
  <c r="P22"/>
  <c r="P21"/>
  <c r="P20"/>
  <c r="P19"/>
  <c r="P18"/>
  <c r="P17"/>
  <c r="P16"/>
  <c r="P15"/>
  <c r="P14"/>
  <c r="P13"/>
  <c r="P12"/>
  <c r="P11"/>
  <c r="P10"/>
  <c r="P9"/>
  <c r="P8"/>
  <c r="P7"/>
  <c r="P6"/>
  <c r="P5"/>
  <c r="P4"/>
  <c r="K23"/>
  <c r="K22"/>
  <c r="K21"/>
  <c r="K20"/>
  <c r="K19"/>
  <c r="K18"/>
  <c r="K17"/>
  <c r="K16"/>
  <c r="K15"/>
  <c r="K14"/>
  <c r="K13"/>
  <c r="K12"/>
  <c r="K11"/>
  <c r="K10"/>
  <c r="K9"/>
  <c r="K8"/>
  <c r="K7"/>
  <c r="K6"/>
  <c r="K5"/>
  <c r="K4"/>
  <c r="B23"/>
  <c r="B22"/>
  <c r="B21"/>
  <c r="B20"/>
  <c r="B19"/>
  <c r="B18"/>
  <c r="B17"/>
  <c r="B16"/>
  <c r="B15"/>
  <c r="B14"/>
  <c r="B13"/>
  <c r="B12"/>
  <c r="B11"/>
  <c r="B10"/>
  <c r="B9"/>
  <c r="B8"/>
  <c r="B7"/>
  <c r="B6"/>
  <c r="B5"/>
  <c r="B4"/>
  <c r="AE23" i="26"/>
  <c r="AE22"/>
  <c r="AE21"/>
  <c r="AE20"/>
  <c r="AE19"/>
  <c r="AE18"/>
  <c r="AE17"/>
  <c r="AE16"/>
  <c r="AE15"/>
  <c r="AE14"/>
  <c r="AE13"/>
  <c r="AE12"/>
  <c r="AE11"/>
  <c r="AE10"/>
  <c r="AE9"/>
  <c r="AE8"/>
  <c r="AE7"/>
  <c r="AE6"/>
  <c r="AE5"/>
  <c r="AE4"/>
  <c r="AC23"/>
  <c r="AC22"/>
  <c r="AC21"/>
  <c r="AC20"/>
  <c r="AC19"/>
  <c r="AC18"/>
  <c r="AC17"/>
  <c r="AC16"/>
  <c r="AC15"/>
  <c r="AC14"/>
  <c r="AC13"/>
  <c r="AC12"/>
  <c r="AC11"/>
  <c r="AC10"/>
  <c r="AC9"/>
  <c r="AC8"/>
  <c r="AC7"/>
  <c r="AC6"/>
  <c r="AC5"/>
  <c r="AC4"/>
  <c r="Z23"/>
  <c r="Z22"/>
  <c r="Z21"/>
  <c r="Z20"/>
  <c r="Z19"/>
  <c r="Z18"/>
  <c r="Z17"/>
  <c r="Z16"/>
  <c r="Z15"/>
  <c r="Z14"/>
  <c r="Z13"/>
  <c r="Z12"/>
  <c r="Z11"/>
  <c r="Z10"/>
  <c r="Z9"/>
  <c r="Z8"/>
  <c r="Z7"/>
  <c r="Z6"/>
  <c r="Z5"/>
  <c r="Z4"/>
  <c r="W23"/>
  <c r="W22"/>
  <c r="W21"/>
  <c r="W20"/>
  <c r="W19"/>
  <c r="W18"/>
  <c r="W17"/>
  <c r="W16"/>
  <c r="W15"/>
  <c r="W14"/>
  <c r="W13"/>
  <c r="W12"/>
  <c r="W11"/>
  <c r="W10"/>
  <c r="W9"/>
  <c r="W8"/>
  <c r="W7"/>
  <c r="W6"/>
  <c r="W5"/>
  <c r="W4"/>
  <c r="T23"/>
  <c r="T22"/>
  <c r="T21"/>
  <c r="T20"/>
  <c r="T19"/>
  <c r="T18"/>
  <c r="T17"/>
  <c r="T16"/>
  <c r="T15"/>
  <c r="T14"/>
  <c r="T13"/>
  <c r="T12"/>
  <c r="T11"/>
  <c r="T10"/>
  <c r="T9"/>
  <c r="T8"/>
  <c r="T7"/>
  <c r="T6"/>
  <c r="T5"/>
  <c r="T4"/>
  <c r="Q23"/>
  <c r="Q22"/>
  <c r="Q21"/>
  <c r="Q20"/>
  <c r="Q19"/>
  <c r="Q18"/>
  <c r="Q17"/>
  <c r="Q16"/>
  <c r="Q15"/>
  <c r="Q14"/>
  <c r="Q13"/>
  <c r="Q12"/>
  <c r="Q11"/>
  <c r="Q10"/>
  <c r="Q9"/>
  <c r="Q8"/>
  <c r="Q7"/>
  <c r="Q6"/>
  <c r="Q5"/>
  <c r="Q4"/>
  <c r="N23"/>
  <c r="N22"/>
  <c r="N21"/>
  <c r="N20"/>
  <c r="N19"/>
  <c r="N18"/>
  <c r="N17"/>
  <c r="N16"/>
  <c r="N15"/>
  <c r="N14"/>
  <c r="N13"/>
  <c r="N12"/>
  <c r="N11"/>
  <c r="N10"/>
  <c r="N9"/>
  <c r="N8"/>
  <c r="N7"/>
  <c r="N6"/>
  <c r="N5"/>
  <c r="N4"/>
  <c r="K23"/>
  <c r="K22"/>
  <c r="K21"/>
  <c r="K20"/>
  <c r="K19"/>
  <c r="K18"/>
  <c r="K17"/>
  <c r="K16"/>
  <c r="K15"/>
  <c r="K14"/>
  <c r="K13"/>
  <c r="K12"/>
  <c r="K11"/>
  <c r="K10"/>
  <c r="K9"/>
  <c r="K8"/>
  <c r="K7"/>
  <c r="K6"/>
  <c r="K5"/>
  <c r="K4"/>
  <c r="H23"/>
  <c r="H22"/>
  <c r="H21"/>
  <c r="H20"/>
  <c r="H19"/>
  <c r="H18"/>
  <c r="H17"/>
  <c r="H16"/>
  <c r="H15"/>
  <c r="H14"/>
  <c r="H13"/>
  <c r="H12"/>
  <c r="H11"/>
  <c r="H10"/>
  <c r="H9"/>
  <c r="H8"/>
  <c r="H7"/>
  <c r="H6"/>
  <c r="H5"/>
  <c r="H4"/>
  <c r="E23"/>
  <c r="E22"/>
  <c r="E21"/>
  <c r="E20"/>
  <c r="E19"/>
  <c r="E18"/>
  <c r="E17"/>
  <c r="E16"/>
  <c r="E15"/>
  <c r="E14"/>
  <c r="E13"/>
  <c r="E12"/>
  <c r="E11"/>
  <c r="E10"/>
  <c r="E9"/>
  <c r="E8"/>
  <c r="E7"/>
  <c r="E6"/>
  <c r="E5"/>
  <c r="E4"/>
  <c r="B23"/>
  <c r="B22"/>
  <c r="B21"/>
  <c r="B20"/>
  <c r="B19"/>
  <c r="B18"/>
  <c r="B17"/>
  <c r="B16"/>
  <c r="B15"/>
  <c r="B14"/>
  <c r="B13"/>
  <c r="B12"/>
  <c r="B11"/>
  <c r="B10"/>
  <c r="B9"/>
  <c r="B8"/>
  <c r="B7"/>
  <c r="B6"/>
  <c r="B5"/>
  <c r="B4"/>
  <c r="AB23" i="21"/>
  <c r="AB22"/>
  <c r="AB21"/>
  <c r="AB20"/>
  <c r="AB19"/>
  <c r="AB18"/>
  <c r="AB17"/>
  <c r="AB16"/>
  <c r="AB15"/>
  <c r="AB14"/>
  <c r="AB13"/>
  <c r="AB12"/>
  <c r="AB11"/>
  <c r="AB10"/>
  <c r="AB9"/>
  <c r="AB8"/>
  <c r="AB7"/>
  <c r="AB6"/>
  <c r="AB5"/>
  <c r="AB4"/>
  <c r="Z23"/>
  <c r="Z22"/>
  <c r="Z21"/>
  <c r="Z20"/>
  <c r="Z19"/>
  <c r="Z18"/>
  <c r="Z17"/>
  <c r="Z16"/>
  <c r="Z15"/>
  <c r="Z14"/>
  <c r="Z13"/>
  <c r="Z12"/>
  <c r="Z11"/>
  <c r="Z10"/>
  <c r="Z9"/>
  <c r="Z8"/>
  <c r="Z7"/>
  <c r="Z6"/>
  <c r="Z5"/>
  <c r="Z4"/>
  <c r="W23"/>
  <c r="W22"/>
  <c r="W21"/>
  <c r="W20"/>
  <c r="W19"/>
  <c r="W18"/>
  <c r="W17"/>
  <c r="W16"/>
  <c r="W15"/>
  <c r="W14"/>
  <c r="W13"/>
  <c r="W12"/>
  <c r="W11"/>
  <c r="W10"/>
  <c r="W9"/>
  <c r="W8"/>
  <c r="W7"/>
  <c r="W6"/>
  <c r="W5"/>
  <c r="W4"/>
  <c r="T23"/>
  <c r="T22"/>
  <c r="T21"/>
  <c r="T20"/>
  <c r="T19"/>
  <c r="T18"/>
  <c r="T17"/>
  <c r="T16"/>
  <c r="T15"/>
  <c r="T14"/>
  <c r="T13"/>
  <c r="T12"/>
  <c r="T11"/>
  <c r="T10"/>
  <c r="T9"/>
  <c r="T8"/>
  <c r="T7"/>
  <c r="T6"/>
  <c r="T5"/>
  <c r="T4"/>
  <c r="Q23"/>
  <c r="Q22"/>
  <c r="Q21"/>
  <c r="Q20"/>
  <c r="Q19"/>
  <c r="Q18"/>
  <c r="Q17"/>
  <c r="Q16"/>
  <c r="Q15"/>
  <c r="Q14"/>
  <c r="Q13"/>
  <c r="Q12"/>
  <c r="Q11"/>
  <c r="Q10"/>
  <c r="Q9"/>
  <c r="Q8"/>
  <c r="Q7"/>
  <c r="Q6"/>
  <c r="Q5"/>
  <c r="Q4"/>
  <c r="N23"/>
  <c r="N22"/>
  <c r="N21"/>
  <c r="N20"/>
  <c r="N19"/>
  <c r="N18"/>
  <c r="N17"/>
  <c r="N16"/>
  <c r="N15"/>
  <c r="N14"/>
  <c r="N13"/>
  <c r="N12"/>
  <c r="N11"/>
  <c r="N10"/>
  <c r="N9"/>
  <c r="N8"/>
  <c r="N7"/>
  <c r="N6"/>
  <c r="N5"/>
  <c r="N4"/>
  <c r="K23"/>
  <c r="K22"/>
  <c r="K21"/>
  <c r="K20"/>
  <c r="K19"/>
  <c r="K18"/>
  <c r="K17"/>
  <c r="K16"/>
  <c r="K15"/>
  <c r="K14"/>
  <c r="K13"/>
  <c r="K12"/>
  <c r="K11"/>
  <c r="K10"/>
  <c r="K9"/>
  <c r="K8"/>
  <c r="K7"/>
  <c r="K6"/>
  <c r="K5"/>
  <c r="K4"/>
  <c r="H23"/>
  <c r="H22"/>
  <c r="H21"/>
  <c r="H20"/>
  <c r="H19"/>
  <c r="H18"/>
  <c r="H17"/>
  <c r="H16"/>
  <c r="H15"/>
  <c r="H14"/>
  <c r="H13"/>
  <c r="H12"/>
  <c r="H11"/>
  <c r="H10"/>
  <c r="H9"/>
  <c r="H8"/>
  <c r="H7"/>
  <c r="H6"/>
  <c r="H5"/>
  <c r="H4"/>
  <c r="E23"/>
  <c r="E22"/>
  <c r="E21"/>
  <c r="E20"/>
  <c r="E19"/>
  <c r="E18"/>
  <c r="E17"/>
  <c r="E16"/>
  <c r="E15"/>
  <c r="E14"/>
  <c r="E13"/>
  <c r="E12"/>
  <c r="E11"/>
  <c r="E10"/>
  <c r="E9"/>
  <c r="E8"/>
  <c r="E7"/>
  <c r="E6"/>
  <c r="E5"/>
  <c r="E4"/>
  <c r="B23"/>
  <c r="B22"/>
  <c r="B21"/>
  <c r="B20"/>
  <c r="B19"/>
  <c r="B18"/>
  <c r="B17"/>
  <c r="B16"/>
  <c r="B15"/>
  <c r="B14"/>
  <c r="B13"/>
  <c r="B12"/>
  <c r="B11"/>
  <c r="B10"/>
  <c r="B9"/>
  <c r="B8"/>
  <c r="B7"/>
  <c r="B6"/>
  <c r="B4"/>
  <c r="B5"/>
  <c r="AF23" i="27" l="1"/>
  <c r="AF22"/>
  <c r="AF21"/>
  <c r="AF20"/>
  <c r="AF19"/>
  <c r="AF18"/>
  <c r="AF17"/>
  <c r="AF16"/>
  <c r="AF15"/>
  <c r="AF14"/>
  <c r="AF13"/>
  <c r="AF12"/>
  <c r="AF9"/>
  <c r="AF8"/>
  <c r="AF7"/>
  <c r="AF6"/>
  <c r="AF5"/>
  <c r="AC23"/>
  <c r="AC22"/>
  <c r="AC21"/>
  <c r="AC20"/>
  <c r="AC19"/>
  <c r="AC18"/>
  <c r="AC17"/>
  <c r="AC16"/>
  <c r="AC15"/>
  <c r="AC14"/>
  <c r="AC13"/>
  <c r="AC12"/>
  <c r="AC11"/>
  <c r="AC10"/>
  <c r="AC8"/>
  <c r="AC7"/>
  <c r="AC5"/>
  <c r="Z23"/>
  <c r="Z22"/>
  <c r="Z21"/>
  <c r="Z20"/>
  <c r="Z19"/>
  <c r="Z18"/>
  <c r="Z17"/>
  <c r="Z16"/>
  <c r="Z15"/>
  <c r="Z14"/>
  <c r="Z13"/>
  <c r="Z12"/>
  <c r="Z11"/>
  <c r="Z10"/>
  <c r="Z8"/>
  <c r="Z7"/>
  <c r="Z5"/>
  <c r="W23"/>
  <c r="W22"/>
  <c r="W21"/>
  <c r="W20"/>
  <c r="W19"/>
  <c r="W18"/>
  <c r="W17"/>
  <c r="W16"/>
  <c r="W15"/>
  <c r="W14"/>
  <c r="W13"/>
  <c r="W12"/>
  <c r="W11"/>
  <c r="W9"/>
  <c r="W8"/>
  <c r="W7"/>
  <c r="W6"/>
  <c r="W5"/>
  <c r="W4"/>
  <c r="R23"/>
  <c r="R22"/>
  <c r="R21"/>
  <c r="R20"/>
  <c r="R19"/>
  <c r="R18"/>
  <c r="R17"/>
  <c r="R16"/>
  <c r="R15"/>
  <c r="R13"/>
  <c r="R12"/>
  <c r="R11"/>
  <c r="R10"/>
  <c r="R9"/>
  <c r="R8"/>
  <c r="R7"/>
  <c r="R6"/>
  <c r="R5"/>
  <c r="T23"/>
  <c r="T22"/>
  <c r="T21"/>
  <c r="T20"/>
  <c r="T19"/>
  <c r="T18"/>
  <c r="T17"/>
  <c r="T16"/>
  <c r="T15"/>
  <c r="T14"/>
  <c r="T13"/>
  <c r="T12"/>
  <c r="T11"/>
  <c r="T10"/>
  <c r="T9"/>
  <c r="T8"/>
  <c r="T7"/>
  <c r="T6"/>
  <c r="T5"/>
  <c r="T4"/>
  <c r="J23"/>
  <c r="J22"/>
  <c r="J21"/>
  <c r="J20"/>
  <c r="J19"/>
  <c r="J18"/>
  <c r="J17"/>
  <c r="J16"/>
  <c r="J15"/>
  <c r="J14"/>
  <c r="J13"/>
  <c r="J12"/>
  <c r="J11"/>
  <c r="J9"/>
  <c r="J7"/>
  <c r="J6"/>
  <c r="J5"/>
  <c r="G23"/>
  <c r="G22"/>
  <c r="G21"/>
  <c r="G20"/>
  <c r="G19"/>
  <c r="G18"/>
  <c r="G17"/>
  <c r="G16"/>
  <c r="G15"/>
  <c r="G13"/>
  <c r="G12"/>
  <c r="G11"/>
  <c r="G10"/>
  <c r="G9"/>
  <c r="G7"/>
  <c r="G6"/>
  <c r="G5"/>
  <c r="G4"/>
  <c r="D23"/>
  <c r="D22"/>
  <c r="D21"/>
  <c r="D20"/>
  <c r="D19"/>
  <c r="D18"/>
  <c r="D17"/>
  <c r="D16"/>
  <c r="D15"/>
  <c r="D14"/>
  <c r="D13"/>
  <c r="D12"/>
  <c r="D11"/>
  <c r="D9"/>
  <c r="D7"/>
  <c r="D6"/>
  <c r="D5"/>
  <c r="D4"/>
  <c r="AD23" i="26"/>
  <c r="AD22"/>
  <c r="AD21"/>
  <c r="AD20"/>
  <c r="AD19"/>
  <c r="AD18"/>
  <c r="AD17"/>
  <c r="AD16"/>
  <c r="AD15"/>
  <c r="AD14"/>
  <c r="AD13"/>
  <c r="AD12"/>
  <c r="AD11"/>
  <c r="AD10"/>
  <c r="AD9"/>
  <c r="AD8"/>
  <c r="AD7"/>
  <c r="AD6"/>
  <c r="AD5"/>
  <c r="AD4"/>
  <c r="AB23"/>
  <c r="AB22"/>
  <c r="AB21"/>
  <c r="AB20"/>
  <c r="AB19"/>
  <c r="AB18"/>
  <c r="AB17"/>
  <c r="AB16"/>
  <c r="AB15"/>
  <c r="AB14"/>
  <c r="AB13"/>
  <c r="AB12"/>
  <c r="AB9"/>
  <c r="AB8"/>
  <c r="AB6"/>
  <c r="AB5"/>
  <c r="AB4"/>
  <c r="V23"/>
  <c r="V22"/>
  <c r="V21"/>
  <c r="V20"/>
  <c r="V19"/>
  <c r="V18"/>
  <c r="V17"/>
  <c r="V16"/>
  <c r="V15"/>
  <c r="V14"/>
  <c r="V13"/>
  <c r="V11"/>
  <c r="V9"/>
  <c r="V8"/>
  <c r="V6"/>
  <c r="V5"/>
  <c r="S23"/>
  <c r="S22"/>
  <c r="S21"/>
  <c r="S20"/>
  <c r="S19"/>
  <c r="S18"/>
  <c r="S17"/>
  <c r="S16"/>
  <c r="S15"/>
  <c r="S13"/>
  <c r="S11"/>
  <c r="S10"/>
  <c r="S9"/>
  <c r="S8"/>
  <c r="S6"/>
  <c r="S5"/>
  <c r="S4"/>
  <c r="J23"/>
  <c r="J22"/>
  <c r="J21"/>
  <c r="J20"/>
  <c r="J19"/>
  <c r="J18"/>
  <c r="J17"/>
  <c r="J16"/>
  <c r="J15"/>
  <c r="J13"/>
  <c r="J12"/>
  <c r="J11"/>
  <c r="J10"/>
  <c r="J9"/>
  <c r="J8"/>
  <c r="J7"/>
  <c r="J6"/>
  <c r="J5"/>
  <c r="D23"/>
  <c r="D22"/>
  <c r="D21"/>
  <c r="D20"/>
  <c r="D19"/>
  <c r="D18"/>
  <c r="D17"/>
  <c r="D16"/>
  <c r="D15"/>
  <c r="D14"/>
  <c r="D13"/>
  <c r="D12"/>
  <c r="D11"/>
  <c r="D10"/>
  <c r="D8"/>
  <c r="D7"/>
  <c r="D6"/>
  <c r="D5"/>
  <c r="AD23" i="21"/>
  <c r="AD22"/>
  <c r="AD21"/>
  <c r="AD20"/>
  <c r="AD19"/>
  <c r="AD18"/>
  <c r="AD17"/>
  <c r="AD16"/>
  <c r="AD15"/>
  <c r="AD14"/>
  <c r="AD13"/>
  <c r="AD12"/>
  <c r="AD11"/>
  <c r="AD10"/>
  <c r="AD8"/>
  <c r="AD7"/>
  <c r="AD5"/>
  <c r="AP23"/>
  <c r="AP22"/>
  <c r="AP21"/>
  <c r="AP20"/>
  <c r="AP19"/>
  <c r="AP18"/>
  <c r="AP17"/>
  <c r="AP16"/>
  <c r="AP15"/>
  <c r="AP14"/>
  <c r="AP13"/>
  <c r="AP12"/>
  <c r="AP11"/>
  <c r="AP10"/>
  <c r="AP8"/>
  <c r="AP7"/>
  <c r="AP5"/>
  <c r="O23" i="27"/>
  <c r="M23"/>
  <c r="O22"/>
  <c r="M22"/>
  <c r="O21"/>
  <c r="M21"/>
  <c r="O20"/>
  <c r="M20"/>
  <c r="O19"/>
  <c r="M19"/>
  <c r="O18"/>
  <c r="M18"/>
  <c r="O17"/>
  <c r="M17"/>
  <c r="O16"/>
  <c r="M16"/>
  <c r="O15"/>
  <c r="M15"/>
  <c r="O14"/>
  <c r="M14"/>
  <c r="O13"/>
  <c r="M13"/>
  <c r="O12"/>
  <c r="M12"/>
  <c r="O11"/>
  <c r="M11"/>
  <c r="O10"/>
  <c r="M10"/>
  <c r="O9"/>
  <c r="O8"/>
  <c r="O7"/>
  <c r="M7"/>
  <c r="O6"/>
  <c r="M6"/>
  <c r="O5"/>
  <c r="M5"/>
  <c r="O4"/>
  <c r="Y23" i="26"/>
  <c r="AG23"/>
  <c r="M23"/>
  <c r="P23"/>
  <c r="G23"/>
  <c r="Y22"/>
  <c r="AG22"/>
  <c r="M22"/>
  <c r="P22"/>
  <c r="G22"/>
  <c r="Y21"/>
  <c r="AG21"/>
  <c r="M21"/>
  <c r="P21"/>
  <c r="G21"/>
  <c r="Y20"/>
  <c r="AG20"/>
  <c r="M20"/>
  <c r="P20"/>
  <c r="G20"/>
  <c r="Y19"/>
  <c r="AG19"/>
  <c r="M19"/>
  <c r="P19"/>
  <c r="G19"/>
  <c r="Y18"/>
  <c r="AG18"/>
  <c r="M18"/>
  <c r="P18"/>
  <c r="G18"/>
  <c r="Y17"/>
  <c r="AG17"/>
  <c r="M17"/>
  <c r="P17"/>
  <c r="G17"/>
  <c r="Y16"/>
  <c r="AG16"/>
  <c r="M16"/>
  <c r="P16"/>
  <c r="G16"/>
  <c r="Y15"/>
  <c r="AG15"/>
  <c r="M15"/>
  <c r="P15"/>
  <c r="G15"/>
  <c r="Y14"/>
  <c r="AG14"/>
  <c r="M14"/>
  <c r="P14"/>
  <c r="Y13"/>
  <c r="AG13"/>
  <c r="M13"/>
  <c r="P13"/>
  <c r="G13"/>
  <c r="AG12"/>
  <c r="M12"/>
  <c r="G12"/>
  <c r="Y11"/>
  <c r="AG11"/>
  <c r="M11"/>
  <c r="P11"/>
  <c r="G11"/>
  <c r="Y10"/>
  <c r="M10"/>
  <c r="P10"/>
  <c r="G10"/>
  <c r="AG9"/>
  <c r="P9"/>
  <c r="G9"/>
  <c r="Y8"/>
  <c r="AG8"/>
  <c r="M8"/>
  <c r="P8"/>
  <c r="G8"/>
  <c r="AG7"/>
  <c r="M7"/>
  <c r="G7"/>
  <c r="Y6"/>
  <c r="AG6"/>
  <c r="M6"/>
  <c r="P6"/>
  <c r="G6"/>
  <c r="Y5"/>
  <c r="AG5"/>
  <c r="M5"/>
  <c r="P5"/>
  <c r="G5"/>
  <c r="P4"/>
  <c r="P23" i="21"/>
  <c r="P22"/>
  <c r="P21"/>
  <c r="P20"/>
  <c r="P19"/>
  <c r="P18"/>
  <c r="P17"/>
  <c r="P16"/>
  <c r="P15"/>
  <c r="P13"/>
  <c r="P12"/>
  <c r="P10"/>
  <c r="P9"/>
  <c r="P8"/>
  <c r="P6"/>
  <c r="P5"/>
  <c r="P4"/>
  <c r="J23"/>
  <c r="J22"/>
  <c r="J21"/>
  <c r="J20"/>
  <c r="J19"/>
  <c r="J18"/>
  <c r="J17"/>
  <c r="J16"/>
  <c r="J15"/>
  <c r="J14"/>
  <c r="J13"/>
  <c r="J12"/>
  <c r="J10"/>
  <c r="J9"/>
  <c r="J8"/>
  <c r="J7"/>
  <c r="J6"/>
  <c r="J5"/>
  <c r="J4"/>
  <c r="Y23"/>
  <c r="Y22"/>
  <c r="Y21"/>
  <c r="Y20"/>
  <c r="Y19"/>
  <c r="Y18"/>
  <c r="Y17"/>
  <c r="Y16"/>
  <c r="Y15"/>
  <c r="Y13"/>
  <c r="Y12"/>
  <c r="Y11"/>
  <c r="Y10"/>
  <c r="Y9"/>
  <c r="Y8"/>
  <c r="Y7"/>
  <c r="Y6"/>
  <c r="Y5"/>
  <c r="Y4"/>
  <c r="G23"/>
  <c r="G22"/>
  <c r="G21"/>
  <c r="G20"/>
  <c r="G19"/>
  <c r="G18"/>
  <c r="G17"/>
  <c r="G16"/>
  <c r="G15"/>
  <c r="G14"/>
  <c r="G13"/>
  <c r="G12"/>
  <c r="G10"/>
  <c r="G9"/>
  <c r="G8"/>
  <c r="G7"/>
  <c r="G6"/>
  <c r="G5"/>
  <c r="G4"/>
  <c r="S23"/>
  <c r="S22"/>
  <c r="S21"/>
  <c r="S20"/>
  <c r="S19"/>
  <c r="S18"/>
  <c r="S17"/>
  <c r="S16"/>
  <c r="S15"/>
  <c r="S13"/>
  <c r="S12"/>
  <c r="S10"/>
  <c r="S9"/>
  <c r="S8"/>
  <c r="S6"/>
  <c r="S5"/>
  <c r="S4"/>
  <c r="M23" l="1"/>
  <c r="V23"/>
  <c r="M22"/>
  <c r="V22"/>
  <c r="M21"/>
  <c r="V21"/>
  <c r="M20"/>
  <c r="V20"/>
  <c r="M19"/>
  <c r="V19"/>
  <c r="M18"/>
  <c r="V18"/>
  <c r="M17"/>
  <c r="V17"/>
  <c r="M16"/>
  <c r="V16"/>
  <c r="M15"/>
  <c r="V15"/>
  <c r="M14"/>
  <c r="V14"/>
  <c r="M13"/>
  <c r="V13"/>
  <c r="M12"/>
  <c r="V12"/>
  <c r="M10"/>
  <c r="M9"/>
  <c r="V9"/>
  <c r="M8"/>
  <c r="V8"/>
  <c r="M7"/>
  <c r="M6"/>
  <c r="V6"/>
  <c r="M5"/>
  <c r="V5"/>
  <c r="M4"/>
  <c r="V4"/>
  <c r="AA23"/>
  <c r="AA22"/>
  <c r="AA21"/>
  <c r="AA20"/>
  <c r="AA19"/>
  <c r="AA18"/>
  <c r="AA17"/>
  <c r="AA16"/>
  <c r="AA15"/>
  <c r="AA14"/>
  <c r="AA13"/>
  <c r="AA12"/>
  <c r="AA11"/>
  <c r="AA10"/>
  <c r="AA9"/>
  <c r="AA8"/>
  <c r="AA7"/>
  <c r="AA6"/>
  <c r="AA5"/>
  <c r="AA4"/>
  <c r="D5"/>
  <c r="D7"/>
  <c r="D8"/>
  <c r="D10"/>
  <c r="D11"/>
  <c r="D12"/>
  <c r="D13"/>
  <c r="D14"/>
  <c r="D15"/>
  <c r="D16"/>
  <c r="D17"/>
  <c r="D18"/>
  <c r="D19"/>
  <c r="D20"/>
  <c r="D21"/>
  <c r="D22"/>
  <c r="D23"/>
  <c r="S4" i="18" l="1"/>
  <c r="R13"/>
  <c r="T13" s="1"/>
  <c r="R10"/>
  <c r="R4"/>
  <c r="M35" i="20"/>
  <c r="K35"/>
  <c r="R19" s="1"/>
  <c r="T19" s="1"/>
  <c r="M34"/>
  <c r="AE10" i="27" s="1"/>
  <c r="AF10" s="1"/>
  <c r="K34" i="20"/>
  <c r="M33"/>
  <c r="AE4" i="27" s="1"/>
  <c r="AF4" s="1"/>
  <c r="K33" i="20"/>
  <c r="K32"/>
  <c r="K31"/>
  <c r="M28"/>
  <c r="AB6" i="27" s="1"/>
  <c r="AC6" s="1"/>
  <c r="K28" i="20"/>
  <c r="O27"/>
  <c r="AB9" i="27" s="1"/>
  <c r="AC9" s="1"/>
  <c r="M27" i="20"/>
  <c r="K27"/>
  <c r="M26"/>
  <c r="AB4" i="27" s="1"/>
  <c r="AC4" s="1"/>
  <c r="K26" i="20"/>
  <c r="K25"/>
  <c r="K24"/>
  <c r="M21"/>
  <c r="K21"/>
  <c r="R13" s="1"/>
  <c r="T13" s="1"/>
  <c r="O20"/>
  <c r="Y9" i="27" s="1"/>
  <c r="Z9" s="1"/>
  <c r="M20" i="20"/>
  <c r="Y4" i="27" s="1"/>
  <c r="Z4" s="1"/>
  <c r="K20" i="20"/>
  <c r="K19"/>
  <c r="K18"/>
  <c r="K17"/>
  <c r="M14"/>
  <c r="V10" i="27" s="1"/>
  <c r="W10" s="1"/>
  <c r="K14" i="20"/>
  <c r="K13"/>
  <c r="K12"/>
  <c r="K11"/>
  <c r="K10"/>
  <c r="K5"/>
  <c r="R8" s="1"/>
  <c r="K6"/>
  <c r="K4"/>
  <c r="K3"/>
  <c r="E42"/>
  <c r="Q14" i="27" s="1"/>
  <c r="R14" s="1"/>
  <c r="C42" i="20"/>
  <c r="E41"/>
  <c r="Q4" i="27" s="1"/>
  <c r="R4" s="1"/>
  <c r="C41" i="20"/>
  <c r="C40"/>
  <c r="C39"/>
  <c r="C38"/>
  <c r="C34"/>
  <c r="R20" s="1"/>
  <c r="T20" s="1"/>
  <c r="C33"/>
  <c r="C32"/>
  <c r="C31"/>
  <c r="E28"/>
  <c r="L8" i="27" s="1"/>
  <c r="M8" s="1"/>
  <c r="C28" i="20"/>
  <c r="C26"/>
  <c r="G27"/>
  <c r="E27"/>
  <c r="L4" i="27" s="1"/>
  <c r="M4" s="1"/>
  <c r="C27" i="20"/>
  <c r="C25"/>
  <c r="C24"/>
  <c r="E21"/>
  <c r="I8" i="27" s="1"/>
  <c r="J8" s="1"/>
  <c r="C21" i="20"/>
  <c r="E20"/>
  <c r="I10" i="27" s="1"/>
  <c r="J10" s="1"/>
  <c r="C20" i="20"/>
  <c r="E19"/>
  <c r="C19"/>
  <c r="C18"/>
  <c r="C17"/>
  <c r="R3" s="1"/>
  <c r="T3" s="1"/>
  <c r="E13"/>
  <c r="C13"/>
  <c r="R15" s="1"/>
  <c r="T15" s="1"/>
  <c r="E14"/>
  <c r="F8" i="27" s="1"/>
  <c r="G8" s="1"/>
  <c r="C14" i="20"/>
  <c r="C12"/>
  <c r="C11"/>
  <c r="C10"/>
  <c r="E7"/>
  <c r="C7"/>
  <c r="E6"/>
  <c r="C6"/>
  <c r="C5"/>
  <c r="R7" s="1"/>
  <c r="C4"/>
  <c r="C3"/>
  <c r="R2" s="1"/>
  <c r="K42" i="18"/>
  <c r="M41"/>
  <c r="AF10" i="26" s="1"/>
  <c r="AG10" s="1"/>
  <c r="K41" i="18"/>
  <c r="R11" s="1"/>
  <c r="T11" s="1"/>
  <c r="M40"/>
  <c r="AF4" i="26" s="1"/>
  <c r="AG4" s="1"/>
  <c r="K40" i="18"/>
  <c r="K39"/>
  <c r="K38"/>
  <c r="K34"/>
  <c r="R16" s="1"/>
  <c r="T16" s="1"/>
  <c r="K33"/>
  <c r="K32"/>
  <c r="R5" s="1"/>
  <c r="K31"/>
  <c r="O28"/>
  <c r="AA7" i="26" s="1"/>
  <c r="AB7" s="1"/>
  <c r="M28" i="18"/>
  <c r="AA11" i="26" s="1"/>
  <c r="AB11" s="1"/>
  <c r="K28" i="18"/>
  <c r="R14" s="1"/>
  <c r="T14" s="1"/>
  <c r="M27"/>
  <c r="AA10" i="26" s="1"/>
  <c r="AB10" s="1"/>
  <c r="K27" i="18"/>
  <c r="K26"/>
  <c r="K25"/>
  <c r="O20"/>
  <c r="X9" i="26" s="1"/>
  <c r="Y9" s="1"/>
  <c r="M20" i="18"/>
  <c r="K20"/>
  <c r="O21"/>
  <c r="X12" i="26" s="1"/>
  <c r="Y12" s="1"/>
  <c r="M21" i="18"/>
  <c r="X7" i="26" s="1"/>
  <c r="Y7" s="1"/>
  <c r="K21" i="18"/>
  <c r="M19"/>
  <c r="X4" i="26" s="1"/>
  <c r="Y4" s="1"/>
  <c r="K19" i="18"/>
  <c r="K18"/>
  <c r="K17"/>
  <c r="O14"/>
  <c r="U12" i="26" s="1"/>
  <c r="V12" s="1"/>
  <c r="M14" i="18"/>
  <c r="U7" i="26" s="1"/>
  <c r="V7" s="1"/>
  <c r="K14" i="18"/>
  <c r="M13"/>
  <c r="U10" i="26" s="1"/>
  <c r="V10" s="1"/>
  <c r="K13" i="18"/>
  <c r="M12"/>
  <c r="U4" i="26" s="1"/>
  <c r="V4" s="1"/>
  <c r="K12" i="18"/>
  <c r="K11"/>
  <c r="K10"/>
  <c r="O7"/>
  <c r="R12" i="26" s="1"/>
  <c r="S12" s="1"/>
  <c r="M7" i="18"/>
  <c r="R7" i="26" s="1"/>
  <c r="S7" s="1"/>
  <c r="K7" i="18"/>
  <c r="M6"/>
  <c r="R14" i="26" s="1"/>
  <c r="S14" s="1"/>
  <c r="K6" i="18"/>
  <c r="K5"/>
  <c r="R7" s="1"/>
  <c r="K4"/>
  <c r="K3"/>
  <c r="K24"/>
  <c r="G41"/>
  <c r="O12" i="26" s="1"/>
  <c r="P12" s="1"/>
  <c r="E41" i="18"/>
  <c r="O7" i="26" s="1"/>
  <c r="P7" s="1"/>
  <c r="C41" i="18"/>
  <c r="C40"/>
  <c r="R8" s="1"/>
  <c r="C39"/>
  <c r="G34"/>
  <c r="L9" i="26" s="1"/>
  <c r="M9" s="1"/>
  <c r="E34" i="18"/>
  <c r="L4" i="26" s="1"/>
  <c r="M4" s="1"/>
  <c r="C34" i="18"/>
  <c r="E35"/>
  <c r="C35"/>
  <c r="C33"/>
  <c r="C32"/>
  <c r="C31"/>
  <c r="C25"/>
  <c r="E28"/>
  <c r="I4" i="26" s="1"/>
  <c r="J4" s="1"/>
  <c r="C28" i="18"/>
  <c r="E27"/>
  <c r="I14" i="26" s="1"/>
  <c r="J14" s="1"/>
  <c r="C27" i="18"/>
  <c r="C26"/>
  <c r="C24"/>
  <c r="E21"/>
  <c r="F4" i="26" s="1"/>
  <c r="G4" s="1"/>
  <c r="C21" i="18"/>
  <c r="E20"/>
  <c r="F14" i="26" s="1"/>
  <c r="G14" s="1"/>
  <c r="C20" i="18"/>
  <c r="R15" s="1"/>
  <c r="T15" s="1"/>
  <c r="C19"/>
  <c r="C18"/>
  <c r="C17"/>
  <c r="E14"/>
  <c r="C14"/>
  <c r="G13"/>
  <c r="C9" i="26" s="1"/>
  <c r="D9" s="1"/>
  <c r="E13" i="18"/>
  <c r="C4" i="26" s="1"/>
  <c r="D4" s="1"/>
  <c r="C13" i="18"/>
  <c r="C12"/>
  <c r="C11"/>
  <c r="C10"/>
  <c r="AE11" i="27" l="1"/>
  <c r="AF11" s="1"/>
  <c r="S9" i="20"/>
  <c r="R9"/>
  <c r="T9" s="1"/>
  <c r="R10"/>
  <c r="T10" s="1"/>
  <c r="Y6" i="27"/>
  <c r="Z6" s="1"/>
  <c r="S4" i="20"/>
  <c r="R4"/>
  <c r="T4" s="1"/>
  <c r="R6"/>
  <c r="L9" i="27"/>
  <c r="M9" s="1"/>
  <c r="S7" i="20"/>
  <c r="T7" s="1"/>
  <c r="R11"/>
  <c r="T11" s="1"/>
  <c r="I4" i="27"/>
  <c r="J4" s="1"/>
  <c r="S2" i="20"/>
  <c r="T2" s="1"/>
  <c r="R12"/>
  <c r="F14" i="27"/>
  <c r="G14" s="1"/>
  <c r="S12" i="20"/>
  <c r="R5"/>
  <c r="T5" s="1"/>
  <c r="C8" i="27"/>
  <c r="D8" s="1"/>
  <c r="S6" i="20"/>
  <c r="C10" i="27"/>
  <c r="D10" s="1"/>
  <c r="S8" i="20"/>
  <c r="T8" s="1"/>
  <c r="R9" i="18"/>
  <c r="T9" s="1"/>
  <c r="S9"/>
  <c r="R3"/>
  <c r="T3" s="1"/>
  <c r="S8"/>
  <c r="T8" s="1"/>
  <c r="S5"/>
  <c r="T5" s="1"/>
  <c r="S10"/>
  <c r="T10" s="1"/>
  <c r="R18"/>
  <c r="T18" s="1"/>
  <c r="R17"/>
  <c r="T17" s="1"/>
  <c r="S12"/>
  <c r="S7"/>
  <c r="T7" s="1"/>
  <c r="S2"/>
  <c r="T4"/>
  <c r="O14" i="13" l="1"/>
  <c r="U7" i="21" s="1"/>
  <c r="V7" s="1"/>
  <c r="M14" i="13"/>
  <c r="U11" i="21" s="1"/>
  <c r="V11" s="1"/>
  <c r="K14" i="13"/>
  <c r="M35" l="1"/>
  <c r="K35"/>
  <c r="O34"/>
  <c r="M34"/>
  <c r="K34"/>
  <c r="K33"/>
  <c r="K32"/>
  <c r="K31"/>
  <c r="C38" i="18"/>
  <c r="R2" s="1"/>
  <c r="T2" s="1"/>
  <c r="AC4" i="21" l="1"/>
  <c r="AD4" s="1"/>
  <c r="AO4"/>
  <c r="AP4" s="1"/>
  <c r="AO9"/>
  <c r="AP9" s="1"/>
  <c r="AC9"/>
  <c r="AD9" s="1"/>
  <c r="AO6"/>
  <c r="AP6" s="1"/>
  <c r="AC6"/>
  <c r="AD6" s="1"/>
  <c r="E20" i="13"/>
  <c r="I11" i="21" s="1"/>
  <c r="J11" s="1"/>
  <c r="C20" i="13"/>
  <c r="C19"/>
  <c r="C18"/>
  <c r="C17"/>
  <c r="K28"/>
  <c r="K27"/>
  <c r="S8" s="1"/>
  <c r="K26"/>
  <c r="K25"/>
  <c r="K24"/>
  <c r="E13"/>
  <c r="C13"/>
  <c r="S19" s="1"/>
  <c r="U19" s="1"/>
  <c r="C12"/>
  <c r="C11"/>
  <c r="C10"/>
  <c r="E7"/>
  <c r="C7"/>
  <c r="G6"/>
  <c r="E6"/>
  <c r="C6"/>
  <c r="E5"/>
  <c r="C5"/>
  <c r="S9" s="1"/>
  <c r="C4"/>
  <c r="C3"/>
  <c r="M7"/>
  <c r="R14" i="21" s="1"/>
  <c r="S14" s="1"/>
  <c r="K7" i="13"/>
  <c r="O6"/>
  <c r="R7" i="21" s="1"/>
  <c r="S7" s="1"/>
  <c r="M6" i="13"/>
  <c r="R11" i="21" s="1"/>
  <c r="S11" s="1"/>
  <c r="K6" i="13"/>
  <c r="K5"/>
  <c r="K4"/>
  <c r="K3"/>
  <c r="M13"/>
  <c r="K13"/>
  <c r="S11" s="1"/>
  <c r="U11" s="1"/>
  <c r="K12"/>
  <c r="K11"/>
  <c r="K10"/>
  <c r="E35"/>
  <c r="O14" i="21" s="1"/>
  <c r="P14" s="1"/>
  <c r="C35" i="13"/>
  <c r="G34"/>
  <c r="E34"/>
  <c r="O11" i="21" s="1"/>
  <c r="P11" s="1"/>
  <c r="C34" i="13"/>
  <c r="S14" s="1"/>
  <c r="C33"/>
  <c r="C32"/>
  <c r="C31"/>
  <c r="M21"/>
  <c r="X14" i="21" s="1"/>
  <c r="Y14" s="1"/>
  <c r="K21" i="13"/>
  <c r="K20"/>
  <c r="K19"/>
  <c r="K18"/>
  <c r="K17"/>
  <c r="E27"/>
  <c r="L11" i="21" s="1"/>
  <c r="M11" s="1"/>
  <c r="C27" i="13"/>
  <c r="C26"/>
  <c r="C25"/>
  <c r="C24"/>
  <c r="T8" l="1"/>
  <c r="U10" i="21"/>
  <c r="V10" s="1"/>
  <c r="O7"/>
  <c r="P7" s="1"/>
  <c r="T5" i="13"/>
  <c r="U14"/>
  <c r="F11" i="21"/>
  <c r="G11" s="1"/>
  <c r="T9" i="13"/>
  <c r="T4"/>
  <c r="C6" i="21"/>
  <c r="D6" s="1"/>
  <c r="T7" i="13"/>
  <c r="C9" i="21"/>
  <c r="D9" s="1"/>
  <c r="T2" i="13"/>
  <c r="C4" i="21"/>
  <c r="D4" s="1"/>
  <c r="S13" i="13"/>
  <c r="U13" s="1"/>
  <c r="S16"/>
  <c r="U16" s="1"/>
  <c r="S10"/>
  <c r="U10" s="1"/>
  <c r="S4"/>
  <c r="U4" s="1"/>
  <c r="S15"/>
  <c r="U15" s="1"/>
  <c r="S5"/>
  <c r="U9"/>
  <c r="S3"/>
  <c r="U3" s="1"/>
  <c r="S6"/>
  <c r="U6" s="1"/>
  <c r="S2"/>
  <c r="U2" s="1"/>
  <c r="T12"/>
  <c r="S7"/>
  <c r="U8"/>
  <c r="U7" l="1"/>
  <c r="U5"/>
</calcChain>
</file>

<file path=xl/comments1.xml><?xml version="1.0" encoding="utf-8"?>
<comments xmlns="http://schemas.openxmlformats.org/spreadsheetml/2006/main">
  <authors>
    <author>Sabine Mathis</author>
  </authors>
  <commentList>
    <comment ref="A4" authorId="0">
      <text>
        <r>
          <rPr>
            <b/>
            <sz val="9"/>
            <color indexed="81"/>
            <rFont val="Tahoma"/>
            <family val="2"/>
          </rPr>
          <t>Sabine Mathis:</t>
        </r>
        <r>
          <rPr>
            <sz val="9"/>
            <color indexed="81"/>
            <rFont val="Tahoma"/>
            <family val="2"/>
          </rPr>
          <t xml:space="preserve">
Es gibt keinen automatischen Weg!!!</t>
        </r>
      </text>
    </comment>
  </commentList>
</comments>
</file>

<file path=xl/sharedStrings.xml><?xml version="1.0" encoding="utf-8"?>
<sst xmlns="http://schemas.openxmlformats.org/spreadsheetml/2006/main" count="966" uniqueCount="141">
  <si>
    <t>Bier</t>
  </si>
  <si>
    <t>Felle</t>
  </si>
  <si>
    <t>Fleisch</t>
  </si>
  <si>
    <t>Getreide</t>
  </si>
  <si>
    <t>Gewürze</t>
  </si>
  <si>
    <t>Hanf</t>
  </si>
  <si>
    <t>Holz</t>
  </si>
  <si>
    <t>Honig</t>
  </si>
  <si>
    <t>Käse</t>
  </si>
  <si>
    <t>Kleidung</t>
  </si>
  <si>
    <t>Met</t>
  </si>
  <si>
    <t>Metallwaren</t>
  </si>
  <si>
    <t>Pech</t>
  </si>
  <si>
    <t>Salz</t>
  </si>
  <si>
    <t>Stockfisch</t>
  </si>
  <si>
    <t>Tuch</t>
  </si>
  <si>
    <t>Wein</t>
  </si>
  <si>
    <t>Wolle</t>
  </si>
  <si>
    <t>Ziegel</t>
  </si>
  <si>
    <t>Rohmetalle</t>
  </si>
  <si>
    <t>Ware</t>
  </si>
  <si>
    <t>EK</t>
  </si>
  <si>
    <t>PP</t>
  </si>
  <si>
    <t>VK</t>
  </si>
  <si>
    <t>-</t>
  </si>
  <si>
    <t>Benötigte Waren pro Tag</t>
  </si>
  <si>
    <t xml:space="preserve"> </t>
  </si>
  <si>
    <t>Aarlborg</t>
  </si>
  <si>
    <t>Göteborg</t>
  </si>
  <si>
    <t>Bergen</t>
  </si>
  <si>
    <t>Oslo</t>
  </si>
  <si>
    <t>Stavanger</t>
  </si>
  <si>
    <t>Lübeck</t>
  </si>
  <si>
    <t>Malmö</t>
  </si>
  <si>
    <t>Flensburg</t>
  </si>
  <si>
    <t>Naevstedt</t>
  </si>
  <si>
    <t>Waren</t>
  </si>
  <si>
    <t>Anz. Betriebe</t>
  </si>
  <si>
    <t xml:space="preserve"> pro Tag</t>
  </si>
  <si>
    <t>Produktion 1 Tag total</t>
  </si>
  <si>
    <t>Benötigt für Produktion 1 Tag total</t>
  </si>
  <si>
    <t>EW</t>
  </si>
  <si>
    <t>Rest</t>
  </si>
  <si>
    <t>Rostock</t>
  </si>
  <si>
    <t>Stettin</t>
  </si>
  <si>
    <t>Danzig</t>
  </si>
  <si>
    <t>Thorn</t>
  </si>
  <si>
    <t>Königsberg</t>
  </si>
  <si>
    <t>Riga</t>
  </si>
  <si>
    <t>Reval</t>
  </si>
  <si>
    <t>Novgorod</t>
  </si>
  <si>
    <t>Helsinki</t>
  </si>
  <si>
    <t>Stockholm</t>
  </si>
  <si>
    <t>Visby</t>
  </si>
  <si>
    <t>Ahus</t>
  </si>
  <si>
    <t>Edinburgh</t>
  </si>
  <si>
    <t>Scarborough</t>
  </si>
  <si>
    <t>Bosten</t>
  </si>
  <si>
    <t>London</t>
  </si>
  <si>
    <t>Brügge</t>
  </si>
  <si>
    <t>Köln</t>
  </si>
  <si>
    <t>Harlem</t>
  </si>
  <si>
    <t>Groningen</t>
  </si>
  <si>
    <t>Bremen</t>
  </si>
  <si>
    <t>Hamburg</t>
  </si>
  <si>
    <t>Ripen</t>
  </si>
  <si>
    <t>Grundnahrung</t>
  </si>
  <si>
    <t>&lt;--- nur für eigene Städte ohne KI - noch Bedarf für Produktion zurechnen!</t>
  </si>
  <si>
    <t>Zentrallager Kontor Einkauf</t>
  </si>
  <si>
    <t>Zentrallager Kontor Verkauf</t>
  </si>
  <si>
    <t>Schiff Zentrallager Einladen</t>
  </si>
  <si>
    <t>Schiff Zentrallager Ausladen</t>
  </si>
  <si>
    <t>Zielstadt Kontor Einkauf</t>
  </si>
  <si>
    <t>Zielstadt Kontor Verkauf</t>
  </si>
  <si>
    <t>Schiff Zielstadt Einladen</t>
  </si>
  <si>
    <t>Schiff Zielstadt Ausladen</t>
  </si>
  <si>
    <t>max</t>
  </si>
  <si>
    <t>Versorger</t>
  </si>
  <si>
    <t>Bedarfsmenge</t>
  </si>
  <si>
    <t>Bedarf         Zielstadt</t>
  </si>
  <si>
    <t>Überschüsse im zentrallager müssen manuell auf Verkäufer geladen werden!</t>
  </si>
  <si>
    <r>
      <t>Zentrallager Flensburg</t>
    </r>
    <r>
      <rPr>
        <i/>
        <sz val="8"/>
        <color rgb="FFFF0000"/>
        <rFont val="Calibri"/>
        <family val="2"/>
        <scheme val="minor"/>
      </rPr>
      <t xml:space="preserve"> (ohne Betriebe und Bevölkerung)</t>
    </r>
  </si>
  <si>
    <t xml:space="preserve">bis Anzahl für Produktion benötigt oder 0 </t>
  </si>
  <si>
    <t>Reihenfolge Kontore:</t>
  </si>
  <si>
    <t>Einwohner</t>
  </si>
  <si>
    <t>Routenlänge</t>
  </si>
  <si>
    <t>Relation Betriebe</t>
  </si>
  <si>
    <t>Schmied</t>
  </si>
  <si>
    <t>Schmelze</t>
  </si>
  <si>
    <t>Weber</t>
  </si>
  <si>
    <t>Weizen</t>
  </si>
  <si>
    <t>Fisch</t>
  </si>
  <si>
    <t>Boston*</t>
  </si>
  <si>
    <t>Bruges</t>
  </si>
  <si>
    <t>Haarlem</t>
  </si>
  <si>
    <t>Nimwegen</t>
  </si>
  <si>
    <t>Cologne</t>
  </si>
  <si>
    <t>Aalborg</t>
  </si>
  <si>
    <t>Naestved*</t>
  </si>
  <si>
    <t>Stavanger*</t>
  </si>
  <si>
    <t>Gotenburg</t>
  </si>
  <si>
    <t>Ahus*</t>
  </si>
  <si>
    <t>Königsberg*</t>
  </si>
  <si>
    <t>Helsinki*</t>
  </si>
  <si>
    <t>Nimwegen#</t>
  </si>
  <si>
    <t>Travel times between all hanseatic towns on the map for P4 Gold (sea)</t>
  </si>
  <si>
    <r>
      <t xml:space="preserve">Note for travel times: The time needed to travel from one town to another town, is measured </t>
    </r>
    <r>
      <rPr>
        <sz val="12"/>
        <rFont val="Arial"/>
        <family val="2"/>
      </rPr>
      <t>using cogs. For river towns, a crayer was used. For that reason it is possible that</t>
    </r>
    <r>
      <rPr>
        <sz val="12"/>
        <rFont val="Arial"/>
        <family val="2"/>
      </rPr>
      <t xml:space="preserve"> ,for example, travelling from Brueges to Helsinki will take about a half day less, if you use hulks and caravels only. For the same reason </t>
    </r>
    <r>
      <rPr>
        <sz val="12"/>
        <rFont val="Arial"/>
        <family val="2"/>
      </rPr>
      <t xml:space="preserve">travelling from Cologne to Novgorod it will take about one day more if you </t>
    </r>
    <r>
      <rPr>
        <sz val="12"/>
        <rFont val="Arial"/>
        <family val="2"/>
      </rPr>
      <t>include a river cog in that convoy.</t>
    </r>
  </si>
  <si>
    <t>The time was measured on 0,1 speed settings with ships build up to 2'nd level, without cargo and captains with level 2 in navigation to get average travel times.</t>
  </si>
  <si>
    <t>No research to speed up the travel times was done.</t>
  </si>
  <si>
    <t>You have to take in account, that the time of the year, the amount of cargo and the weather conditions in game have a big influence on the travel times.</t>
  </si>
  <si>
    <t>Seatown without any land routes</t>
  </si>
  <si>
    <t>Rivertown with land routes</t>
  </si>
  <si>
    <t>Seatown with land routes</t>
  </si>
  <si>
    <t>Rivertown without any land routes</t>
  </si>
  <si>
    <t>Land based town without any harbour</t>
  </si>
  <si>
    <t>*</t>
  </si>
  <si>
    <t>Town can only be founded by research and Alderman mission.</t>
  </si>
  <si>
    <t>#</t>
  </si>
  <si>
    <t>Town can only be made accessible by buying a new land route from one of the princes.</t>
  </si>
  <si>
    <r>
      <t>Note for beginners: Travel times are used to calculate the time a convoy needs for a full round trip.</t>
    </r>
    <r>
      <rPr>
        <sz val="12"/>
        <color rgb="FFFF0000"/>
        <rFont val="Arial"/>
        <family val="2"/>
      </rPr>
      <t xml:space="preserve"> For every stop (city) add one day</t>
    </r>
    <r>
      <rPr>
        <sz val="12"/>
        <rFont val="Arial"/>
        <family val="2"/>
      </rPr>
      <t>. So the travel time works out at; one day for each town + the actual travel time from one stop to the next and from the last city back to the start city. This is essential to plan the required amount of goods for a supply system with hubs to fetch and deliver all produced and needed goods for all towns you produce goods in.</t>
    </r>
  </si>
  <si>
    <t>Markthalle berechnet NICHT den Bedarf für die eigene Produktion ein!!!</t>
  </si>
  <si>
    <t>total</t>
  </si>
  <si>
    <t>10 Tage</t>
  </si>
  <si>
    <t>Zahlen Eigenverbrauch Produktion werden automatisch aufgerundet</t>
  </si>
  <si>
    <t>EP</t>
  </si>
  <si>
    <t>Boston</t>
  </si>
  <si>
    <t>Rost</t>
  </si>
  <si>
    <t>Routenlänge noch Zahleintragen und Formel total anpassen!</t>
  </si>
  <si>
    <t>Scarb</t>
  </si>
  <si>
    <t>Gron</t>
  </si>
  <si>
    <t>HB</t>
  </si>
  <si>
    <t>HH</t>
  </si>
  <si>
    <t>Käse, holz</t>
  </si>
  <si>
    <t>Tuch+Wolle</t>
  </si>
  <si>
    <t>Holz, Kleidung, Fisch, Getreide</t>
  </si>
  <si>
    <t>Ziegel, Wolle</t>
  </si>
  <si>
    <t>Eisen, Fisch, Met</t>
  </si>
  <si>
    <t>Hanf, Bier+Getreide, Werkzeug, salz</t>
  </si>
  <si>
    <t>Holz, Pech, Kleidung</t>
  </si>
  <si>
    <t>Nur Anzahl Betriebe ausfüllen!</t>
  </si>
  <si>
    <t>Verbrauch für die Einwohner wie folgt berechnet: 1000 EW aus anderen Listen durch 1000 mal richtige Einwohner - Bedarf für die KI-Produktionen sind nicht eingerechnet und müssten manuell eingestellt werden. Oder halt einfach Markthallen-Angaben nehmen!</t>
  </si>
</sst>
</file>

<file path=xl/styles.xml><?xml version="1.0" encoding="utf-8"?>
<styleSheet xmlns="http://schemas.openxmlformats.org/spreadsheetml/2006/main">
  <numFmts count="1">
    <numFmt numFmtId="164" formatCode="0.00_ ;[Red]\-0.00\ "/>
  </numFmts>
  <fonts count="34">
    <font>
      <sz val="11"/>
      <color theme="1"/>
      <name val="Calibri"/>
      <family val="2"/>
      <scheme val="minor"/>
    </font>
    <font>
      <sz val="10"/>
      <color theme="1"/>
      <name val="Calibri"/>
      <family val="2"/>
      <scheme val="minor"/>
    </font>
    <font>
      <sz val="10"/>
      <name val="Arial"/>
      <family val="2"/>
    </font>
    <font>
      <sz val="10"/>
      <color indexed="8"/>
      <name val="Calibri"/>
      <family val="2"/>
    </font>
    <font>
      <sz val="8"/>
      <color rgb="FF0070C0"/>
      <name val="Calibri"/>
      <family val="2"/>
      <scheme val="minor"/>
    </font>
    <font>
      <b/>
      <sz val="8"/>
      <color rgb="FF0070C0"/>
      <name val="Calibri"/>
      <family val="2"/>
      <scheme val="minor"/>
    </font>
    <font>
      <sz val="8"/>
      <color theme="1"/>
      <name val="Calibri"/>
      <family val="2"/>
      <scheme val="minor"/>
    </font>
    <font>
      <b/>
      <sz val="8"/>
      <color rgb="FFFF0000"/>
      <name val="Calibri"/>
      <family val="2"/>
    </font>
    <font>
      <b/>
      <sz val="8"/>
      <color indexed="8"/>
      <name val="Calibri"/>
      <family val="2"/>
    </font>
    <font>
      <sz val="8"/>
      <color indexed="8"/>
      <name val="Calibri"/>
      <family val="2"/>
    </font>
    <font>
      <sz val="8"/>
      <name val="Calibri"/>
      <family val="2"/>
    </font>
    <font>
      <sz val="8"/>
      <color indexed="8"/>
      <name val="Verdana"/>
      <family val="2"/>
    </font>
    <font>
      <b/>
      <sz val="8"/>
      <color rgb="FFFF0000"/>
      <name val="Calibri"/>
      <family val="2"/>
      <scheme val="minor"/>
    </font>
    <font>
      <b/>
      <sz val="8"/>
      <color indexed="8"/>
      <name val="Calibri"/>
      <family val="2"/>
      <scheme val="minor"/>
    </font>
    <font>
      <sz val="8"/>
      <color indexed="8"/>
      <name val="Calibri"/>
      <family val="2"/>
      <scheme val="minor"/>
    </font>
    <font>
      <sz val="11"/>
      <color theme="1"/>
      <name val="Calibri"/>
      <family val="2"/>
      <scheme val="minor"/>
    </font>
    <font>
      <sz val="11"/>
      <color rgb="FFFF0000"/>
      <name val="Calibri"/>
      <family val="2"/>
      <scheme val="minor"/>
    </font>
    <font>
      <b/>
      <sz val="8"/>
      <color theme="1"/>
      <name val="Calibri"/>
      <family val="2"/>
      <scheme val="minor"/>
    </font>
    <font>
      <sz val="8"/>
      <color rgb="FFFF0000"/>
      <name val="Calibri"/>
      <family val="2"/>
    </font>
    <font>
      <sz val="8"/>
      <color rgb="FF0070C0"/>
      <name val="Calibri"/>
      <family val="2"/>
    </font>
    <font>
      <sz val="9"/>
      <color indexed="81"/>
      <name val="Tahoma"/>
      <family val="2"/>
    </font>
    <font>
      <b/>
      <sz val="9"/>
      <color indexed="81"/>
      <name val="Tahoma"/>
      <family val="2"/>
    </font>
    <font>
      <i/>
      <sz val="8"/>
      <color rgb="FFFF0000"/>
      <name val="Calibri"/>
      <family val="2"/>
      <scheme val="minor"/>
    </font>
    <font>
      <b/>
      <sz val="11"/>
      <name val="Calibri"/>
      <family val="2"/>
    </font>
    <font>
      <sz val="11"/>
      <name val="Calibri"/>
      <family val="2"/>
      <scheme val="minor"/>
    </font>
    <font>
      <b/>
      <sz val="8"/>
      <name val="Calibri"/>
      <family val="2"/>
      <scheme val="minor"/>
    </font>
    <font>
      <b/>
      <sz val="16"/>
      <name val="Arial"/>
      <family val="2"/>
    </font>
    <font>
      <sz val="12"/>
      <name val="Arial"/>
      <family val="2"/>
    </font>
    <font>
      <b/>
      <sz val="14"/>
      <name val="Arial"/>
      <family val="2"/>
    </font>
    <font>
      <sz val="11"/>
      <name val="Arial"/>
      <family val="2"/>
    </font>
    <font>
      <sz val="12"/>
      <color rgb="FFFF0000"/>
      <name val="Arial"/>
      <family val="2"/>
    </font>
    <font>
      <sz val="8"/>
      <color rgb="FFFF0000"/>
      <name val="Calibri"/>
      <family val="2"/>
      <scheme val="minor"/>
    </font>
    <font>
      <b/>
      <sz val="8"/>
      <name val="Calibri"/>
      <family val="2"/>
    </font>
    <font>
      <sz val="8"/>
      <name val="Calibri"/>
      <family val="2"/>
      <scheme val="minor"/>
    </font>
  </fonts>
  <fills count="1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70C0"/>
        <bgColor indexed="64"/>
      </patternFill>
    </fill>
    <fill>
      <patternFill patternType="solid">
        <fgColor indexed="47"/>
        <bgColor indexed="64"/>
      </patternFill>
    </fill>
    <fill>
      <patternFill patternType="solid">
        <fgColor rgb="FF66FFCC"/>
        <bgColor indexed="64"/>
      </patternFill>
    </fill>
    <fill>
      <patternFill patternType="solid">
        <fgColor indexed="40"/>
        <bgColor indexed="64"/>
      </patternFill>
    </fill>
    <fill>
      <patternFill patternType="solid">
        <fgColor indexed="10"/>
        <bgColor indexed="60"/>
      </patternFill>
    </fill>
    <fill>
      <patternFill patternType="solid">
        <fgColor indexed="13"/>
        <bgColor indexed="64"/>
      </patternFill>
    </fill>
    <fill>
      <patternFill patternType="solid">
        <fgColor indexed="10"/>
        <bgColor indexed="64"/>
      </patternFill>
    </fill>
    <fill>
      <patternFill patternType="solid">
        <fgColor indexed="51"/>
        <bgColor indexed="64"/>
      </patternFill>
    </fill>
    <fill>
      <patternFill patternType="solid">
        <fgColor indexed="50"/>
        <bgColor indexed="64"/>
      </patternFill>
    </fill>
    <fill>
      <patternFill patternType="solid">
        <fgColor theme="9" tint="0.59999389629810485"/>
        <bgColor indexed="64"/>
      </patternFill>
    </fill>
  </fills>
  <borders count="41">
    <border>
      <left/>
      <right/>
      <top/>
      <bottom/>
      <diagonal/>
    </border>
    <border>
      <left style="thin">
        <color rgb="FF00B0F0"/>
      </left>
      <right style="thin">
        <color rgb="FF00B0F0"/>
      </right>
      <top style="thin">
        <color rgb="FF00B0F0"/>
      </top>
      <bottom style="thin">
        <color rgb="FF00B0F0"/>
      </bottom>
      <diagonal/>
    </border>
    <border>
      <left/>
      <right style="thin">
        <color rgb="FF00B0F0"/>
      </right>
      <top style="thin">
        <color rgb="FF00B0F0"/>
      </top>
      <bottom/>
      <diagonal/>
    </border>
    <border>
      <left/>
      <right style="thin">
        <color rgb="FF00B0F0"/>
      </right>
      <top/>
      <bottom/>
      <diagonal/>
    </border>
    <border>
      <left style="thin">
        <color rgb="FF00B0F0"/>
      </left>
      <right style="thin">
        <color rgb="FF00B0F0"/>
      </right>
      <top style="thin">
        <color rgb="FF00B0F0"/>
      </top>
      <bottom style="medium">
        <color rgb="FF00B0F0"/>
      </bottom>
      <diagonal/>
    </border>
    <border>
      <left style="thin">
        <color rgb="FF00B0F0"/>
      </left>
      <right/>
      <top style="medium">
        <color rgb="FF00B0F0"/>
      </top>
      <bottom style="thin">
        <color rgb="FF00B0F0"/>
      </bottom>
      <diagonal/>
    </border>
    <border>
      <left/>
      <right/>
      <top style="medium">
        <color rgb="FF00B0F0"/>
      </top>
      <bottom style="thin">
        <color rgb="FF00B0F0"/>
      </bottom>
      <diagonal/>
    </border>
    <border>
      <left/>
      <right style="thin">
        <color rgb="FF00B0F0"/>
      </right>
      <top style="medium">
        <color rgb="FF00B0F0"/>
      </top>
      <bottom style="thin">
        <color rgb="FF00B0F0"/>
      </bottom>
      <diagonal/>
    </border>
    <border>
      <left style="thin">
        <color rgb="FF00B0F0"/>
      </left>
      <right/>
      <top/>
      <bottom style="thin">
        <color rgb="FF00B0F0"/>
      </bottom>
      <diagonal/>
    </border>
    <border>
      <left/>
      <right/>
      <top/>
      <bottom style="thin">
        <color rgb="FF00B0F0"/>
      </bottom>
      <diagonal/>
    </border>
    <border>
      <left/>
      <right style="thin">
        <color rgb="FF00B0F0"/>
      </right>
      <top/>
      <bottom style="thin">
        <color rgb="FF00B0F0"/>
      </bottom>
      <diagonal/>
    </border>
    <border>
      <left style="thin">
        <color rgb="FF00B0F0"/>
      </left>
      <right style="thin">
        <color rgb="FF00B0F0"/>
      </right>
      <top style="thin">
        <color rgb="FF00B0F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style="medium">
        <color indexed="64"/>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medium">
        <color indexed="64"/>
      </right>
      <top style="thin">
        <color indexed="64"/>
      </top>
      <bottom style="medium">
        <color indexed="64"/>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64"/>
      </right>
      <top style="thin">
        <color indexed="8"/>
      </top>
      <bottom style="medium">
        <color indexed="8"/>
      </bottom>
      <diagonal/>
    </border>
    <border>
      <left style="medium">
        <color indexed="64"/>
      </left>
      <right/>
      <top style="medium">
        <color indexed="64"/>
      </top>
      <bottom style="medium">
        <color indexed="64"/>
      </bottom>
      <diagonal/>
    </border>
  </borders>
  <cellStyleXfs count="4">
    <xf numFmtId="0" fontId="0" fillId="0" borderId="0"/>
    <xf numFmtId="0" fontId="2" fillId="0" borderId="0"/>
    <xf numFmtId="0" fontId="2" fillId="0" borderId="0"/>
    <xf numFmtId="0" fontId="15" fillId="0" borderId="0"/>
  </cellStyleXfs>
  <cellXfs count="172">
    <xf numFmtId="0" fontId="0" fillId="0" borderId="0" xfId="0"/>
    <xf numFmtId="0" fontId="0" fillId="0" borderId="0" xfId="0" applyBorder="1"/>
    <xf numFmtId="0" fontId="3" fillId="0" borderId="0" xfId="1" applyFont="1" applyBorder="1" applyAlignment="1">
      <alignment wrapText="1"/>
    </xf>
    <xf numFmtId="0" fontId="1" fillId="0" borderId="0" xfId="0" applyFont="1"/>
    <xf numFmtId="0" fontId="4" fillId="3" borderId="4" xfId="0" applyFont="1" applyFill="1" applyBorder="1" applyAlignment="1">
      <alignment vertical="center"/>
    </xf>
    <xf numFmtId="0" fontId="5" fillId="3" borderId="4" xfId="0" applyFont="1" applyFill="1" applyBorder="1" applyAlignment="1">
      <alignment vertical="center" wrapText="1"/>
    </xf>
    <xf numFmtId="0" fontId="6" fillId="0" borderId="0" xfId="0" applyFont="1" applyAlignment="1">
      <alignment vertical="center"/>
    </xf>
    <xf numFmtId="0" fontId="5" fillId="3" borderId="4" xfId="0" applyFont="1" applyFill="1" applyBorder="1" applyAlignment="1">
      <alignment horizontal="center" vertical="center" wrapText="1"/>
    </xf>
    <xf numFmtId="0" fontId="7" fillId="0" borderId="5" xfId="1" applyFont="1" applyFill="1" applyBorder="1" applyAlignment="1">
      <alignment vertical="center" wrapText="1"/>
    </xf>
    <xf numFmtId="0" fontId="6" fillId="0" borderId="0" xfId="0" applyFont="1"/>
    <xf numFmtId="0" fontId="9" fillId="0" borderId="1" xfId="1" applyFont="1" applyFill="1" applyBorder="1" applyAlignment="1">
      <alignment horizontal="left" vertical="center" wrapText="1"/>
    </xf>
    <xf numFmtId="0" fontId="9" fillId="0" borderId="1" xfId="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9" fillId="0" borderId="1" xfId="1" applyFont="1" applyFill="1" applyBorder="1" applyAlignment="1">
      <alignment vertical="center" wrapText="1"/>
    </xf>
    <xf numFmtId="0" fontId="11" fillId="0" borderId="1" xfId="1" applyFont="1" applyFill="1" applyBorder="1" applyAlignment="1" applyProtection="1">
      <alignment horizontal="center" vertical="center"/>
      <protection locked="0"/>
    </xf>
    <xf numFmtId="0" fontId="9" fillId="0" borderId="0" xfId="1" applyFont="1" applyFill="1" applyBorder="1" applyAlignment="1">
      <alignment horizontal="right" vertical="center"/>
    </xf>
    <xf numFmtId="0" fontId="9" fillId="0" borderId="0" xfId="1" applyFont="1" applyFill="1" applyBorder="1" applyAlignment="1">
      <alignment vertical="center"/>
    </xf>
    <xf numFmtId="0" fontId="9" fillId="0" borderId="3" xfId="1" applyFont="1" applyFill="1" applyBorder="1" applyAlignment="1">
      <alignment vertical="center"/>
    </xf>
    <xf numFmtId="0" fontId="10" fillId="4" borderId="1" xfId="1" applyFont="1" applyFill="1" applyBorder="1" applyAlignment="1">
      <alignment horizontal="center" vertical="center" wrapText="1"/>
    </xf>
    <xf numFmtId="0" fontId="9" fillId="2" borderId="1" xfId="1" applyFont="1" applyFill="1" applyBorder="1" applyAlignment="1">
      <alignment vertical="center" wrapText="1"/>
    </xf>
    <xf numFmtId="0" fontId="9" fillId="2" borderId="1" xfId="1" applyFont="1" applyFill="1" applyBorder="1" applyAlignment="1">
      <alignment horizontal="center" vertical="center" wrapText="1"/>
    </xf>
    <xf numFmtId="0" fontId="9" fillId="2" borderId="1" xfId="1" applyFont="1" applyFill="1" applyBorder="1" applyAlignment="1" applyProtection="1">
      <alignment horizontal="center" vertical="center"/>
      <protection locked="0"/>
    </xf>
    <xf numFmtId="0" fontId="9" fillId="2" borderId="1" xfId="1" applyFont="1" applyFill="1" applyBorder="1" applyAlignment="1">
      <alignment horizontal="right" vertical="center" wrapText="1"/>
    </xf>
    <xf numFmtId="0" fontId="11" fillId="2" borderId="1" xfId="1" applyFont="1" applyFill="1" applyBorder="1" applyAlignment="1" applyProtection="1">
      <alignment vertical="center"/>
      <protection locked="0"/>
    </xf>
    <xf numFmtId="0" fontId="9" fillId="2" borderId="1" xfId="1" applyFont="1" applyFill="1" applyBorder="1" applyAlignment="1">
      <alignment vertical="center"/>
    </xf>
    <xf numFmtId="0" fontId="9" fillId="2" borderId="1" xfId="1" applyFont="1" applyFill="1" applyBorder="1" applyAlignment="1" applyProtection="1">
      <alignment vertical="center"/>
      <protection locked="0"/>
    </xf>
    <xf numFmtId="2" fontId="9" fillId="2" borderId="1" xfId="1" applyNumberFormat="1" applyFont="1" applyFill="1" applyBorder="1" applyAlignment="1" applyProtection="1">
      <alignment vertical="center"/>
      <protection locked="0"/>
    </xf>
    <xf numFmtId="0" fontId="9" fillId="0" borderId="0" xfId="1" applyFont="1" applyFill="1" applyBorder="1" applyAlignment="1">
      <alignment vertical="center" wrapText="1"/>
    </xf>
    <xf numFmtId="0" fontId="9" fillId="0" borderId="0" xfId="1" applyFont="1" applyFill="1" applyBorder="1" applyAlignment="1">
      <alignment horizontal="center" vertical="center" wrapText="1"/>
    </xf>
    <xf numFmtId="0" fontId="9" fillId="0" borderId="0" xfId="1" applyFont="1" applyFill="1" applyBorder="1" applyAlignment="1" applyProtection="1">
      <alignment horizontal="center" vertical="center"/>
      <protection locked="0"/>
    </xf>
    <xf numFmtId="0" fontId="9" fillId="0" borderId="0" xfId="1" applyFont="1" applyFill="1" applyBorder="1" applyAlignment="1">
      <alignment horizontal="right" vertical="center" wrapText="1"/>
    </xf>
    <xf numFmtId="2" fontId="9" fillId="0" borderId="0" xfId="1" applyNumberFormat="1" applyFont="1" applyFill="1" applyBorder="1" applyAlignment="1" applyProtection="1">
      <alignment vertical="center"/>
      <protection locked="0"/>
    </xf>
    <xf numFmtId="0" fontId="6" fillId="0" borderId="0" xfId="0" applyFont="1" applyFill="1" applyAlignment="1">
      <alignment vertical="center"/>
    </xf>
    <xf numFmtId="0" fontId="9" fillId="4" borderId="1" xfId="1" applyFont="1" applyFill="1" applyBorder="1" applyAlignment="1">
      <alignment horizontal="center" vertical="center" wrapText="1"/>
    </xf>
    <xf numFmtId="0" fontId="9" fillId="0" borderId="0" xfId="1" applyFont="1" applyFill="1" applyBorder="1" applyAlignment="1" applyProtection="1">
      <alignment vertical="center"/>
      <protection locked="0"/>
    </xf>
    <xf numFmtId="0" fontId="6" fillId="0" borderId="0" xfId="0" applyFont="1" applyAlignment="1">
      <alignment horizontal="center"/>
    </xf>
    <xf numFmtId="0" fontId="9" fillId="0" borderId="0" xfId="1" applyFont="1" applyBorder="1" applyAlignment="1">
      <alignment vertical="center" wrapText="1"/>
    </xf>
    <xf numFmtId="0" fontId="9" fillId="0" borderId="2" xfId="1" applyFont="1" applyFill="1" applyBorder="1" applyAlignment="1">
      <alignment vertical="center"/>
    </xf>
    <xf numFmtId="0" fontId="9" fillId="0" borderId="1" xfId="1" applyFont="1" applyFill="1" applyBorder="1" applyAlignment="1" applyProtection="1">
      <alignment horizontal="center" vertical="center"/>
      <protection locked="0"/>
    </xf>
    <xf numFmtId="0" fontId="6" fillId="0" borderId="0" xfId="0" applyFont="1" applyFill="1" applyAlignment="1">
      <alignment horizontal="center" vertical="center"/>
    </xf>
    <xf numFmtId="0" fontId="8" fillId="0" borderId="6" xfId="1" applyFont="1" applyFill="1" applyBorder="1" applyAlignment="1">
      <alignment vertical="center" wrapText="1"/>
    </xf>
    <xf numFmtId="0" fontId="8" fillId="0" borderId="7" xfId="1" applyFont="1" applyFill="1" applyBorder="1" applyAlignment="1">
      <alignment vertical="center" wrapText="1"/>
    </xf>
    <xf numFmtId="0" fontId="7" fillId="0" borderId="6" xfId="1" applyFont="1" applyFill="1" applyBorder="1" applyAlignment="1">
      <alignment vertical="center" wrapText="1"/>
    </xf>
    <xf numFmtId="0" fontId="8" fillId="0" borderId="6"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0" xfId="1" applyFont="1" applyFill="1" applyBorder="1" applyAlignment="1">
      <alignment vertical="center" wrapText="1"/>
    </xf>
    <xf numFmtId="0" fontId="5" fillId="0" borderId="0" xfId="0" applyFont="1" applyFill="1" applyBorder="1" applyAlignment="1">
      <alignment horizontal="lef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3" xfId="0" applyFont="1" applyFill="1" applyBorder="1" applyAlignment="1">
      <alignment vertical="center"/>
    </xf>
    <xf numFmtId="0" fontId="6" fillId="0" borderId="10" xfId="0" applyFont="1" applyFill="1" applyBorder="1" applyAlignment="1">
      <alignment vertical="center"/>
    </xf>
    <xf numFmtId="0" fontId="12" fillId="0" borderId="5" xfId="1" applyFont="1" applyFill="1" applyBorder="1" applyAlignment="1">
      <alignment vertical="center" wrapText="1"/>
    </xf>
    <xf numFmtId="0" fontId="12" fillId="0" borderId="6" xfId="1" applyFont="1" applyFill="1" applyBorder="1" applyAlignment="1">
      <alignment vertical="center" wrapText="1"/>
    </xf>
    <xf numFmtId="0" fontId="13" fillId="0" borderId="6" xfId="1" applyFont="1" applyFill="1" applyBorder="1" applyAlignment="1">
      <alignment vertical="center" wrapText="1"/>
    </xf>
    <xf numFmtId="0" fontId="13" fillId="0" borderId="7" xfId="1" applyFont="1" applyFill="1" applyBorder="1" applyAlignment="1">
      <alignment vertical="center" wrapText="1"/>
    </xf>
    <xf numFmtId="0" fontId="14" fillId="0" borderId="1" xfId="1" applyFont="1" applyFill="1" applyBorder="1" applyAlignment="1">
      <alignment vertical="center" wrapText="1"/>
    </xf>
    <xf numFmtId="0" fontId="14" fillId="0" borderId="1" xfId="1" applyFont="1" applyFill="1" applyBorder="1" applyAlignment="1">
      <alignment horizontal="center" vertical="center" wrapText="1"/>
    </xf>
    <xf numFmtId="0" fontId="14" fillId="0" borderId="1" xfId="1" applyFont="1" applyFill="1" applyBorder="1" applyAlignment="1" applyProtection="1">
      <alignment horizontal="center" vertical="center"/>
      <protection locked="0"/>
    </xf>
    <xf numFmtId="0" fontId="14" fillId="0" borderId="0" xfId="1" applyFont="1" applyFill="1" applyBorder="1" applyAlignment="1">
      <alignment horizontal="right" vertical="center"/>
    </xf>
    <xf numFmtId="0" fontId="14" fillId="0" borderId="0" xfId="1" applyFont="1" applyFill="1" applyBorder="1" applyAlignment="1">
      <alignment vertical="center"/>
    </xf>
    <xf numFmtId="0" fontId="14" fillId="0" borderId="3" xfId="1" applyFont="1" applyFill="1" applyBorder="1" applyAlignment="1">
      <alignment vertical="center"/>
    </xf>
    <xf numFmtId="0" fontId="14" fillId="2" borderId="1" xfId="1" applyFont="1" applyFill="1" applyBorder="1" applyAlignment="1">
      <alignment vertical="center" wrapText="1"/>
    </xf>
    <xf numFmtId="0" fontId="14" fillId="2" borderId="1" xfId="1" applyFont="1" applyFill="1" applyBorder="1" applyAlignment="1">
      <alignment horizontal="center" vertical="center" wrapText="1"/>
    </xf>
    <xf numFmtId="0" fontId="14" fillId="2" borderId="1" xfId="1" applyFont="1" applyFill="1" applyBorder="1" applyAlignment="1" applyProtection="1">
      <alignment horizontal="center" vertical="center"/>
      <protection locked="0"/>
    </xf>
    <xf numFmtId="0" fontId="14" fillId="2" borderId="1" xfId="1" applyFont="1" applyFill="1" applyBorder="1" applyAlignment="1">
      <alignment horizontal="right" vertical="center" wrapText="1"/>
    </xf>
    <xf numFmtId="0" fontId="14" fillId="2" borderId="1" xfId="1" applyFont="1" applyFill="1" applyBorder="1" applyAlignment="1" applyProtection="1">
      <alignment vertical="center"/>
      <protection locked="0"/>
    </xf>
    <xf numFmtId="0" fontId="14" fillId="2" borderId="1" xfId="1" applyFont="1" applyFill="1" applyBorder="1" applyAlignment="1">
      <alignment vertical="center"/>
    </xf>
    <xf numFmtId="2" fontId="14" fillId="2" borderId="1" xfId="1" applyNumberFormat="1" applyFont="1" applyFill="1" applyBorder="1" applyAlignment="1" applyProtection="1">
      <alignment vertical="center"/>
      <protection locked="0"/>
    </xf>
    <xf numFmtId="0" fontId="14" fillId="0" borderId="0" xfId="1" applyFont="1" applyFill="1" applyBorder="1" applyAlignment="1">
      <alignment vertical="center" wrapText="1"/>
    </xf>
    <xf numFmtId="0" fontId="14" fillId="0" borderId="0" xfId="1" applyFont="1" applyFill="1" applyBorder="1" applyAlignment="1">
      <alignment horizontal="center" vertical="center" wrapText="1"/>
    </xf>
    <xf numFmtId="0" fontId="14" fillId="0" borderId="0" xfId="1" applyFont="1" applyFill="1" applyBorder="1" applyAlignment="1" applyProtection="1">
      <alignment horizontal="center" vertical="center"/>
      <protection locked="0"/>
    </xf>
    <xf numFmtId="0" fontId="14" fillId="0" borderId="0" xfId="1" applyFont="1" applyFill="1" applyBorder="1" applyAlignment="1">
      <alignment horizontal="right" vertical="center" wrapText="1"/>
    </xf>
    <xf numFmtId="2" fontId="14" fillId="0" borderId="0" xfId="1" applyNumberFormat="1" applyFont="1" applyFill="1" applyBorder="1" applyAlignment="1" applyProtection="1">
      <alignment vertical="center"/>
      <protection locked="0"/>
    </xf>
    <xf numFmtId="0" fontId="13" fillId="0" borderId="6"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14" fillId="0" borderId="0" xfId="1" applyFont="1" applyFill="1" applyBorder="1" applyAlignment="1" applyProtection="1">
      <alignment vertical="center"/>
      <protection locked="0"/>
    </xf>
    <xf numFmtId="0" fontId="14" fillId="0" borderId="2" xfId="1" applyFont="1" applyFill="1" applyBorder="1" applyAlignment="1">
      <alignment vertical="center"/>
    </xf>
    <xf numFmtId="0" fontId="9" fillId="0" borderId="8" xfId="1" applyFont="1" applyFill="1" applyBorder="1" applyAlignment="1">
      <alignment horizontal="right" vertical="center"/>
    </xf>
    <xf numFmtId="0" fontId="9" fillId="0" borderId="9" xfId="1" applyFont="1" applyFill="1" applyBorder="1" applyAlignment="1">
      <alignment vertical="center"/>
    </xf>
    <xf numFmtId="0" fontId="9" fillId="0" borderId="10" xfId="1" applyFont="1" applyFill="1" applyBorder="1" applyAlignment="1">
      <alignment vertical="center"/>
    </xf>
    <xf numFmtId="164" fontId="9" fillId="4" borderId="1" xfId="1" applyNumberFormat="1" applyFont="1" applyFill="1" applyBorder="1" applyAlignment="1">
      <alignment horizontal="center" vertical="center" wrapText="1"/>
    </xf>
    <xf numFmtId="0" fontId="11" fillId="0" borderId="1" xfId="1" applyFont="1" applyFill="1" applyBorder="1" applyAlignment="1" applyProtection="1">
      <alignment horizontal="center" vertical="center"/>
    </xf>
    <xf numFmtId="0" fontId="9" fillId="2" borderId="1" xfId="1" applyFont="1" applyFill="1" applyBorder="1" applyAlignment="1" applyProtection="1">
      <alignment horizontal="center" vertical="center"/>
    </xf>
    <xf numFmtId="0" fontId="5" fillId="3" borderId="11" xfId="0" applyFont="1" applyFill="1" applyBorder="1" applyAlignment="1">
      <alignment vertical="center" wrapText="1"/>
    </xf>
    <xf numFmtId="0" fontId="3" fillId="3" borderId="0" xfId="1" applyFont="1" applyFill="1" applyBorder="1" applyAlignment="1">
      <alignment wrapText="1"/>
    </xf>
    <xf numFmtId="0" fontId="0" fillId="3" borderId="0" xfId="0" applyFill="1"/>
    <xf numFmtId="0" fontId="16" fillId="0" borderId="0" xfId="0" applyFont="1"/>
    <xf numFmtId="0" fontId="17" fillId="0" borderId="0" xfId="0" applyFont="1" applyAlignment="1">
      <alignment vertical="center" wrapText="1"/>
    </xf>
    <xf numFmtId="0" fontId="17" fillId="0" borderId="0" xfId="0" applyFont="1" applyAlignment="1">
      <alignment vertical="center"/>
    </xf>
    <xf numFmtId="0" fontId="6" fillId="0" borderId="0" xfId="0" applyFont="1" applyAlignment="1">
      <alignment vertical="center" wrapText="1"/>
    </xf>
    <xf numFmtId="0" fontId="12" fillId="0" borderId="0" xfId="0" applyFont="1" applyAlignment="1">
      <alignment vertical="center" wrapText="1"/>
    </xf>
    <xf numFmtId="0" fontId="19" fillId="0" borderId="0" xfId="1" applyFont="1" applyBorder="1" applyAlignment="1">
      <alignment vertical="center" wrapText="1"/>
    </xf>
    <xf numFmtId="0" fontId="6" fillId="5" borderId="0" xfId="0" applyFont="1" applyFill="1" applyAlignment="1">
      <alignment vertical="center"/>
    </xf>
    <xf numFmtId="0" fontId="17" fillId="5" borderId="0" xfId="0" applyFont="1" applyFill="1" applyAlignment="1">
      <alignment vertical="center"/>
    </xf>
    <xf numFmtId="0" fontId="24" fillId="6" borderId="15" xfId="3" applyFont="1" applyFill="1" applyBorder="1"/>
    <xf numFmtId="0" fontId="24" fillId="6" borderId="16" xfId="3" applyFont="1" applyFill="1" applyBorder="1"/>
    <xf numFmtId="0" fontId="24" fillId="6" borderId="17" xfId="3" applyFont="1" applyFill="1" applyBorder="1"/>
    <xf numFmtId="0" fontId="23" fillId="6" borderId="18" xfId="3" applyFont="1" applyFill="1" applyBorder="1"/>
    <xf numFmtId="0" fontId="23" fillId="6" borderId="19" xfId="3" applyFont="1" applyFill="1" applyBorder="1"/>
    <xf numFmtId="0" fontId="23" fillId="6" borderId="20" xfId="3" applyFont="1" applyFill="1" applyBorder="1"/>
    <xf numFmtId="0" fontId="23" fillId="6" borderId="21" xfId="3" applyFont="1" applyFill="1" applyBorder="1"/>
    <xf numFmtId="0" fontId="23" fillId="6" borderId="22" xfId="3" applyFont="1" applyFill="1" applyBorder="1"/>
    <xf numFmtId="0" fontId="23" fillId="6" borderId="23" xfId="3" applyFont="1" applyFill="1" applyBorder="1"/>
    <xf numFmtId="0" fontId="18" fillId="0" borderId="1" xfId="1" applyFont="1" applyFill="1" applyBorder="1" applyAlignment="1">
      <alignment horizontal="center" vertical="center" wrapText="1"/>
    </xf>
    <xf numFmtId="0" fontId="18" fillId="4" borderId="1" xfId="1" applyFont="1" applyFill="1" applyBorder="1" applyAlignment="1">
      <alignment horizontal="center" vertical="center" wrapText="1"/>
    </xf>
    <xf numFmtId="2" fontId="18" fillId="0" borderId="1" xfId="1" applyNumberFormat="1" applyFont="1" applyFill="1" applyBorder="1" applyAlignment="1">
      <alignment horizontal="center" vertical="center" wrapText="1"/>
    </xf>
    <xf numFmtId="0" fontId="25" fillId="7" borderId="4" xfId="0" applyFont="1" applyFill="1" applyBorder="1" applyAlignment="1">
      <alignment horizontal="center" vertical="center" wrapText="1"/>
    </xf>
    <xf numFmtId="0" fontId="25" fillId="7" borderId="11" xfId="0" applyFont="1" applyFill="1" applyBorder="1" applyAlignment="1">
      <alignment horizontal="center" vertical="center" wrapText="1"/>
    </xf>
    <xf numFmtId="1" fontId="10" fillId="7" borderId="1" xfId="1" applyNumberFormat="1" applyFont="1" applyFill="1" applyBorder="1" applyAlignment="1" applyProtection="1">
      <alignment horizontal="center" vertical="center" wrapText="1"/>
      <protection locked="0"/>
    </xf>
    <xf numFmtId="0" fontId="2" fillId="0" borderId="24" xfId="1" applyFont="1" applyFill="1" applyBorder="1"/>
    <xf numFmtId="0" fontId="2" fillId="0" borderId="25" xfId="1" applyFont="1" applyBorder="1" applyAlignment="1">
      <alignment textRotation="90"/>
    </xf>
    <xf numFmtId="0" fontId="2" fillId="0" borderId="26" xfId="1" applyFont="1" applyBorder="1" applyAlignment="1">
      <alignment textRotation="90"/>
    </xf>
    <xf numFmtId="0" fontId="2" fillId="0" borderId="13" xfId="1" applyFont="1" applyBorder="1" applyAlignment="1">
      <alignment textRotation="90"/>
    </xf>
    <xf numFmtId="0" fontId="2" fillId="0" borderId="27" xfId="1" applyFont="1" applyBorder="1" applyAlignment="1">
      <alignment textRotation="90"/>
    </xf>
    <xf numFmtId="0" fontId="2" fillId="0" borderId="0" xfId="1" applyFont="1" applyFill="1" applyBorder="1"/>
    <xf numFmtId="0" fontId="2" fillId="0" borderId="0" xfId="0" applyFont="1"/>
    <xf numFmtId="0" fontId="2" fillId="8" borderId="28" xfId="1" applyFont="1" applyFill="1" applyBorder="1"/>
    <xf numFmtId="0" fontId="2" fillId="9" borderId="29" xfId="1" applyFont="1" applyFill="1" applyBorder="1"/>
    <xf numFmtId="0" fontId="2" fillId="0" borderId="30" xfId="1" applyFont="1" applyBorder="1"/>
    <xf numFmtId="0" fontId="2" fillId="0" borderId="31" xfId="1" applyFont="1" applyBorder="1"/>
    <xf numFmtId="0" fontId="2" fillId="8" borderId="32" xfId="1" applyFont="1" applyFill="1" applyBorder="1"/>
    <xf numFmtId="0" fontId="2" fillId="0" borderId="33" xfId="1" applyFont="1" applyBorder="1"/>
    <xf numFmtId="0" fontId="2" fillId="9" borderId="34" xfId="1" applyFont="1" applyFill="1" applyBorder="1"/>
    <xf numFmtId="0" fontId="2" fillId="0" borderId="34" xfId="1" applyFont="1" applyBorder="1"/>
    <xf numFmtId="0" fontId="2" fillId="0" borderId="35" xfId="1" applyFont="1" applyBorder="1"/>
    <xf numFmtId="0" fontId="2" fillId="10" borderId="32" xfId="1" applyFont="1" applyFill="1" applyBorder="1"/>
    <xf numFmtId="0" fontId="2" fillId="0" borderId="34" xfId="1" applyFont="1" applyFill="1" applyBorder="1"/>
    <xf numFmtId="0" fontId="2" fillId="11" borderId="32" xfId="1" applyFont="1" applyFill="1" applyBorder="1"/>
    <xf numFmtId="0" fontId="2" fillId="12" borderId="36" xfId="1" applyFont="1" applyFill="1" applyBorder="1"/>
    <xf numFmtId="0" fontId="2" fillId="0" borderId="37" xfId="1" applyFont="1" applyBorder="1"/>
    <xf numFmtId="0" fontId="2" fillId="0" borderId="38" xfId="1" applyFont="1" applyBorder="1"/>
    <xf numFmtId="0" fontId="2" fillId="9" borderId="39" xfId="1" applyFont="1" applyFill="1" applyBorder="1"/>
    <xf numFmtId="0" fontId="2" fillId="0" borderId="40" xfId="1" applyFont="1" applyFill="1" applyBorder="1"/>
    <xf numFmtId="0" fontId="2" fillId="0" borderId="12" xfId="1" applyFont="1" applyBorder="1" applyAlignment="1">
      <alignment textRotation="90"/>
    </xf>
    <xf numFmtId="0" fontId="2" fillId="0" borderId="14" xfId="1" applyFont="1" applyBorder="1" applyAlignment="1">
      <alignment textRotation="90"/>
    </xf>
    <xf numFmtId="0" fontId="2" fillId="0" borderId="0" xfId="3" applyFont="1"/>
    <xf numFmtId="0" fontId="29" fillId="8" borderId="0" xfId="3" applyFont="1" applyFill="1"/>
    <xf numFmtId="0" fontId="29" fillId="0" borderId="0" xfId="3" applyFont="1"/>
    <xf numFmtId="0" fontId="29" fillId="11" borderId="0" xfId="3" applyFont="1" applyFill="1"/>
    <xf numFmtId="0" fontId="29" fillId="0" borderId="0" xfId="3" applyFont="1" applyAlignment="1">
      <alignment horizontal="left"/>
    </xf>
    <xf numFmtId="0" fontId="29" fillId="10" borderId="0" xfId="3" applyFont="1" applyFill="1"/>
    <xf numFmtId="0" fontId="29" fillId="12" borderId="0" xfId="3" applyFont="1" applyFill="1"/>
    <xf numFmtId="0" fontId="29" fillId="13" borderId="0" xfId="3" applyFont="1" applyFill="1"/>
    <xf numFmtId="0" fontId="24" fillId="0" borderId="0" xfId="3" applyFont="1" applyAlignment="1">
      <alignment horizontal="right"/>
    </xf>
    <xf numFmtId="0" fontId="24" fillId="0" borderId="0" xfId="3" applyFont="1"/>
    <xf numFmtId="0" fontId="31" fillId="0" borderId="0" xfId="0" applyFont="1" applyAlignment="1">
      <alignment vertical="center"/>
    </xf>
    <xf numFmtId="0" fontId="25" fillId="3" borderId="4" xfId="0" applyFont="1" applyFill="1" applyBorder="1" applyAlignment="1">
      <alignment horizontal="center" vertical="center" wrapText="1"/>
    </xf>
    <xf numFmtId="0" fontId="25" fillId="3" borderId="11" xfId="0" applyFont="1" applyFill="1" applyBorder="1" applyAlignment="1">
      <alignment horizontal="center" vertical="center" wrapText="1"/>
    </xf>
    <xf numFmtId="1" fontId="10" fillId="3" borderId="1" xfId="1" applyNumberFormat="1" applyFont="1" applyFill="1" applyBorder="1" applyAlignment="1" applyProtection="1">
      <alignment horizontal="center" vertical="center" wrapText="1"/>
      <protection locked="0"/>
    </xf>
    <xf numFmtId="1" fontId="32" fillId="3" borderId="1" xfId="1" applyNumberFormat="1" applyFont="1" applyFill="1" applyBorder="1" applyAlignment="1" applyProtection="1">
      <alignment horizontal="center" vertical="center" wrapText="1"/>
      <protection locked="0"/>
    </xf>
    <xf numFmtId="0" fontId="25" fillId="14" borderId="4" xfId="0" applyFont="1" applyFill="1" applyBorder="1" applyAlignment="1">
      <alignment horizontal="center" vertical="center" wrapText="1"/>
    </xf>
    <xf numFmtId="0" fontId="25" fillId="14" borderId="11" xfId="0" applyFont="1" applyFill="1" applyBorder="1" applyAlignment="1">
      <alignment horizontal="center" vertical="center" wrapText="1"/>
    </xf>
    <xf numFmtId="1" fontId="10" fillId="14" borderId="1" xfId="1" applyNumberFormat="1" applyFont="1" applyFill="1" applyBorder="1" applyAlignment="1" applyProtection="1">
      <alignment horizontal="center" vertical="center" wrapText="1"/>
      <protection locked="0"/>
    </xf>
    <xf numFmtId="0" fontId="7" fillId="0" borderId="0" xfId="1" applyFont="1" applyBorder="1" applyAlignment="1">
      <alignment vertical="center" wrapText="1"/>
    </xf>
    <xf numFmtId="0" fontId="33" fillId="0" borderId="0" xfId="0" applyFont="1" applyAlignment="1">
      <alignment vertical="center"/>
    </xf>
    <xf numFmtId="0" fontId="3" fillId="0" borderId="0" xfId="1" applyFont="1" applyFill="1" applyBorder="1" applyAlignment="1">
      <alignment wrapText="1"/>
    </xf>
    <xf numFmtId="0" fontId="1" fillId="0" borderId="0" xfId="0" applyFont="1" applyAlignment="1">
      <alignment horizontal="center" vertical="center"/>
    </xf>
    <xf numFmtId="0" fontId="0" fillId="0" borderId="0" xfId="0" applyBorder="1" applyAlignment="1">
      <alignment horizontal="center" vertical="center"/>
    </xf>
    <xf numFmtId="0" fontId="3" fillId="0" borderId="0" xfId="1" applyFont="1" applyBorder="1" applyAlignment="1">
      <alignment horizontal="center" vertical="center" wrapText="1"/>
    </xf>
    <xf numFmtId="0" fontId="0" fillId="0" borderId="0" xfId="0" applyAlignment="1">
      <alignment horizontal="center" vertical="center"/>
    </xf>
    <xf numFmtId="0" fontId="5" fillId="3" borderId="4" xfId="0" applyFont="1" applyFill="1" applyBorder="1" applyAlignment="1">
      <alignment horizontal="left" vertical="center"/>
    </xf>
    <xf numFmtId="0" fontId="23" fillId="0" borderId="12" xfId="3" applyFont="1" applyBorder="1" applyAlignment="1">
      <alignment horizontal="center"/>
    </xf>
    <xf numFmtId="0" fontId="23" fillId="0" borderId="13" xfId="3" applyFont="1" applyBorder="1" applyAlignment="1">
      <alignment horizontal="center"/>
    </xf>
    <xf numFmtId="0" fontId="23" fillId="0" borderId="14" xfId="3" applyFont="1" applyBorder="1" applyAlignment="1">
      <alignment horizontal="center"/>
    </xf>
    <xf numFmtId="0" fontId="29" fillId="0" borderId="0" xfId="3" applyFont="1" applyAlignment="1">
      <alignment horizontal="left"/>
    </xf>
    <xf numFmtId="0" fontId="26" fillId="0" borderId="0" xfId="0" applyFont="1" applyAlignment="1">
      <alignment horizontal="left"/>
    </xf>
    <xf numFmtId="0" fontId="27" fillId="0" borderId="0" xfId="0" applyNumberFormat="1" applyFont="1" applyAlignment="1">
      <alignment horizontal="left" vertical="top" wrapText="1"/>
    </xf>
    <xf numFmtId="0" fontId="28" fillId="0" borderId="0" xfId="0" applyFont="1" applyAlignment="1">
      <alignment horizontal="left"/>
    </xf>
    <xf numFmtId="0" fontId="24" fillId="0" borderId="0" xfId="3" applyFont="1" applyAlignment="1">
      <alignment horizontal="left"/>
    </xf>
    <xf numFmtId="0" fontId="31" fillId="0" borderId="0" xfId="0" applyFont="1"/>
    <xf numFmtId="0" fontId="18" fillId="0" borderId="0" xfId="1" applyFont="1" applyFill="1" applyBorder="1" applyAlignment="1">
      <alignment vertical="center"/>
    </xf>
    <xf numFmtId="0" fontId="31" fillId="0" borderId="0" xfId="0" applyFont="1" applyAlignment="1">
      <alignment horizontal="center"/>
    </xf>
  </cellXfs>
  <cellStyles count="4">
    <cellStyle name="Standard" xfId="0" builtinId="0"/>
    <cellStyle name="Standard 2" xfId="1"/>
    <cellStyle name="Standard 2 2" xfId="2"/>
    <cellStyle name="Standard 3 2" xfId="3"/>
  </cellStyles>
  <dxfs count="0"/>
  <tableStyles count="0" defaultTableStyle="TableStyleMedium2" defaultPivotStyle="PivotStyleLight16"/>
  <colors>
    <mruColors>
      <color rgb="FF66FFCC"/>
      <color rgb="FF00FF00"/>
      <color rgb="FFFF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9525</xdr:colOff>
      <xdr:row>0</xdr:row>
      <xdr:rowOff>0</xdr:rowOff>
    </xdr:from>
    <xdr:to>
      <xdr:col>17</xdr:col>
      <xdr:colOff>102394</xdr:colOff>
      <xdr:row>35</xdr:row>
      <xdr:rowOff>20598</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019300" y="0"/>
          <a:ext cx="9732169" cy="6659523"/>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447675</xdr:colOff>
      <xdr:row>10</xdr:row>
      <xdr:rowOff>123825</xdr:rowOff>
    </xdr:from>
    <xdr:to>
      <xdr:col>11</xdr:col>
      <xdr:colOff>504259</xdr:colOff>
      <xdr:row>16</xdr:row>
      <xdr:rowOff>66575</xdr:rowOff>
    </xdr:to>
    <xdr:pic>
      <xdr:nvPicPr>
        <xdr:cNvPr id="13" name="Grafik 12"/>
        <xdr:cNvPicPr>
          <a:picLocks noChangeAspect="1"/>
        </xdr:cNvPicPr>
      </xdr:nvPicPr>
      <xdr:blipFill>
        <a:blip xmlns:r="http://schemas.openxmlformats.org/officeDocument/2006/relationships" r:embed="rId1" cstate="print"/>
        <a:stretch>
          <a:fillRect/>
        </a:stretch>
      </xdr:blipFill>
      <xdr:spPr>
        <a:xfrm>
          <a:off x="1543050" y="2838450"/>
          <a:ext cx="4533334" cy="800000"/>
        </a:xfrm>
        <a:prstGeom prst="rect">
          <a:avLst/>
        </a:prstGeom>
      </xdr:spPr>
    </xdr:pic>
    <xdr:clientData/>
  </xdr:twoCellAnchor>
  <xdr:oneCellAnchor>
    <xdr:from>
      <xdr:col>8</xdr:col>
      <xdr:colOff>0</xdr:colOff>
      <xdr:row>1</xdr:row>
      <xdr:rowOff>123825</xdr:rowOff>
    </xdr:from>
    <xdr:ext cx="114300" cy="174811"/>
    <xdr:pic>
      <xdr:nvPicPr>
        <xdr:cNvPr id="15" name="Grafik 14"/>
        <xdr:cNvPicPr>
          <a:picLocks noChangeAspect="1"/>
        </xdr:cNvPicPr>
      </xdr:nvPicPr>
      <xdr:blipFill>
        <a:blip xmlns:r="http://schemas.openxmlformats.org/officeDocument/2006/relationships" r:embed="rId2" cstate="print"/>
        <a:stretch>
          <a:fillRect/>
        </a:stretch>
      </xdr:blipFill>
      <xdr:spPr>
        <a:xfrm>
          <a:off x="4352925" y="695325"/>
          <a:ext cx="114300" cy="174811"/>
        </a:xfrm>
        <a:prstGeom prst="rect">
          <a:avLst/>
        </a:prstGeom>
      </xdr:spPr>
    </xdr:pic>
    <xdr:clientData/>
  </xdr:oneCellAnchor>
  <xdr:twoCellAnchor editAs="oneCell">
    <xdr:from>
      <xdr:col>2</xdr:col>
      <xdr:colOff>561975</xdr:colOff>
      <xdr:row>8</xdr:row>
      <xdr:rowOff>0</xdr:rowOff>
    </xdr:from>
    <xdr:to>
      <xdr:col>11</xdr:col>
      <xdr:colOff>94749</xdr:colOff>
      <xdr:row>9</xdr:row>
      <xdr:rowOff>76173</xdr:rowOff>
    </xdr:to>
    <xdr:pic>
      <xdr:nvPicPr>
        <xdr:cNvPr id="19" name="Grafik 18"/>
        <xdr:cNvPicPr>
          <a:picLocks noChangeAspect="1"/>
        </xdr:cNvPicPr>
      </xdr:nvPicPr>
      <xdr:blipFill>
        <a:blip xmlns:r="http://schemas.openxmlformats.org/officeDocument/2006/relationships" r:embed="rId3" cstate="print"/>
        <a:stretch>
          <a:fillRect/>
        </a:stretch>
      </xdr:blipFill>
      <xdr:spPr>
        <a:xfrm>
          <a:off x="1657350" y="3790950"/>
          <a:ext cx="4009524" cy="2190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4</xdr:col>
      <xdr:colOff>732957</xdr:colOff>
      <xdr:row>21</xdr:row>
      <xdr:rowOff>9017</xdr:rowOff>
    </xdr:to>
    <xdr:pic>
      <xdr:nvPicPr>
        <xdr:cNvPr id="3" name="Grafik 2"/>
        <xdr:cNvPicPr>
          <a:picLocks noChangeAspect="1"/>
        </xdr:cNvPicPr>
      </xdr:nvPicPr>
      <xdr:blipFill>
        <a:blip xmlns:r="http://schemas.openxmlformats.org/officeDocument/2006/relationships" r:embed="rId1" cstate="print"/>
        <a:stretch>
          <a:fillRect/>
        </a:stretch>
      </xdr:blipFill>
      <xdr:spPr>
        <a:xfrm>
          <a:off x="38100" y="47625"/>
          <a:ext cx="3742857" cy="4066667"/>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dimension ref="A1:E28"/>
  <sheetViews>
    <sheetView workbookViewId="0">
      <selection activeCell="C26" sqref="C26"/>
    </sheetView>
  </sheetViews>
  <sheetFormatPr baseColWidth="10" defaultRowHeight="15"/>
  <cols>
    <col min="1" max="1" width="14.85546875" customWidth="1"/>
    <col min="2" max="2" width="4" style="159" bestFit="1" customWidth="1"/>
    <col min="3" max="3" width="7.140625" style="159" bestFit="1" customWidth="1"/>
    <col min="4" max="4" width="6.7109375" style="159" customWidth="1"/>
    <col min="5" max="5" width="1" customWidth="1"/>
    <col min="6" max="6" width="17.85546875" customWidth="1"/>
  </cols>
  <sheetData>
    <row r="1" spans="1:5" s="3" customFormat="1" ht="12.75">
      <c r="A1" s="3" t="s">
        <v>20</v>
      </c>
      <c r="B1" s="156" t="s">
        <v>22</v>
      </c>
      <c r="C1" s="156" t="s">
        <v>21</v>
      </c>
      <c r="D1" s="156" t="s">
        <v>23</v>
      </c>
    </row>
    <row r="2" spans="1:5">
      <c r="A2" s="1"/>
      <c r="B2" s="157"/>
      <c r="C2" s="157"/>
      <c r="D2" s="157"/>
      <c r="E2" s="1"/>
    </row>
    <row r="3" spans="1:5">
      <c r="A3" s="2" t="s">
        <v>6</v>
      </c>
      <c r="B3" s="158">
        <v>29</v>
      </c>
      <c r="C3" s="158">
        <v>40</v>
      </c>
      <c r="D3" s="158">
        <v>59</v>
      </c>
      <c r="E3" s="1"/>
    </row>
    <row r="4" spans="1:5">
      <c r="A4" s="2" t="s">
        <v>18</v>
      </c>
      <c r="B4" s="158">
        <v>29</v>
      </c>
      <c r="C4" s="158">
        <v>40</v>
      </c>
      <c r="D4" s="158">
        <v>59</v>
      </c>
      <c r="E4" s="1"/>
    </row>
    <row r="5" spans="1:5">
      <c r="A5" s="84" t="s">
        <v>3</v>
      </c>
      <c r="B5" s="158">
        <v>29</v>
      </c>
      <c r="C5" s="158">
        <v>40</v>
      </c>
      <c r="D5" s="158">
        <v>59</v>
      </c>
      <c r="E5" s="1"/>
    </row>
    <row r="6" spans="1:5">
      <c r="A6" s="2" t="s">
        <v>5</v>
      </c>
      <c r="B6" s="158">
        <v>29</v>
      </c>
      <c r="C6" s="158">
        <v>40</v>
      </c>
      <c r="D6" s="158">
        <v>59</v>
      </c>
      <c r="E6" s="1"/>
    </row>
    <row r="7" spans="1:5">
      <c r="A7" s="2" t="s">
        <v>17</v>
      </c>
      <c r="B7" s="158">
        <v>44</v>
      </c>
      <c r="C7" s="158">
        <v>60</v>
      </c>
      <c r="D7" s="158">
        <v>90</v>
      </c>
      <c r="E7" s="1"/>
    </row>
    <row r="8" spans="1:5">
      <c r="A8" s="2" t="s">
        <v>19</v>
      </c>
      <c r="B8" s="158">
        <v>44</v>
      </c>
      <c r="C8" s="158">
        <v>60</v>
      </c>
      <c r="D8" s="158">
        <v>90</v>
      </c>
      <c r="E8" s="1"/>
    </row>
    <row r="9" spans="1:5">
      <c r="A9" s="2" t="s">
        <v>7</v>
      </c>
      <c r="B9" s="158">
        <v>44</v>
      </c>
      <c r="C9" s="158">
        <v>60</v>
      </c>
      <c r="D9" s="158">
        <v>90</v>
      </c>
      <c r="E9" s="1"/>
    </row>
    <row r="10" spans="1:5">
      <c r="A10" s="2" t="s">
        <v>13</v>
      </c>
      <c r="B10" s="158">
        <v>51</v>
      </c>
      <c r="C10" s="158">
        <v>70</v>
      </c>
      <c r="D10" s="158">
        <v>104</v>
      </c>
      <c r="E10" s="1"/>
    </row>
    <row r="11" spans="1:5">
      <c r="A11" s="2" t="s">
        <v>11</v>
      </c>
      <c r="B11" s="158">
        <v>146</v>
      </c>
      <c r="C11" s="158">
        <v>200</v>
      </c>
      <c r="D11" s="158">
        <v>301</v>
      </c>
      <c r="E11" s="1"/>
    </row>
    <row r="12" spans="1:5">
      <c r="A12" s="2" t="s">
        <v>10</v>
      </c>
      <c r="B12" s="158">
        <v>131</v>
      </c>
      <c r="C12" s="158">
        <v>180</v>
      </c>
      <c r="D12" s="158">
        <v>270</v>
      </c>
      <c r="E12" s="1"/>
    </row>
    <row r="13" spans="1:5">
      <c r="A13" s="2" t="s">
        <v>15</v>
      </c>
      <c r="B13" s="158">
        <v>131</v>
      </c>
      <c r="C13" s="158">
        <v>180</v>
      </c>
      <c r="D13" s="158">
        <v>270</v>
      </c>
      <c r="E13" s="1"/>
    </row>
    <row r="14" spans="1:5">
      <c r="A14" s="2" t="s">
        <v>0</v>
      </c>
      <c r="B14" s="158">
        <v>66</v>
      </c>
      <c r="C14" s="158">
        <v>90</v>
      </c>
      <c r="D14" s="158">
        <v>135</v>
      </c>
      <c r="E14" s="1"/>
    </row>
    <row r="15" spans="1:5">
      <c r="A15" s="84" t="s">
        <v>14</v>
      </c>
      <c r="B15" s="158">
        <v>113</v>
      </c>
      <c r="C15" s="158">
        <v>155</v>
      </c>
      <c r="D15" s="158">
        <v>232</v>
      </c>
      <c r="E15" s="1"/>
    </row>
    <row r="16" spans="1:5">
      <c r="A16" s="2" t="s">
        <v>9</v>
      </c>
      <c r="B16" s="158">
        <v>306</v>
      </c>
      <c r="C16" s="158">
        <v>420</v>
      </c>
      <c r="D16" s="158">
        <v>630</v>
      </c>
      <c r="E16" s="1"/>
    </row>
    <row r="17" spans="1:5">
      <c r="A17" s="84" t="s">
        <v>8</v>
      </c>
      <c r="B17" s="158">
        <v>88</v>
      </c>
      <c r="C17" s="158">
        <v>120</v>
      </c>
      <c r="D17" s="158">
        <v>180</v>
      </c>
      <c r="E17" s="1"/>
    </row>
    <row r="18" spans="1:5">
      <c r="A18" s="2" t="s">
        <v>12</v>
      </c>
      <c r="B18" s="158">
        <v>102</v>
      </c>
      <c r="C18" s="158">
        <v>140</v>
      </c>
      <c r="D18" s="158">
        <v>211</v>
      </c>
      <c r="E18" s="1"/>
    </row>
    <row r="19" spans="1:5">
      <c r="A19" s="2" t="s">
        <v>1</v>
      </c>
      <c r="B19" s="158">
        <v>263</v>
      </c>
      <c r="C19" s="158">
        <v>360</v>
      </c>
      <c r="D19" s="158">
        <v>540</v>
      </c>
      <c r="E19" s="1"/>
    </row>
    <row r="20" spans="1:5">
      <c r="A20" s="84" t="s">
        <v>2</v>
      </c>
      <c r="B20" s="158">
        <v>252</v>
      </c>
      <c r="C20" s="158">
        <v>346</v>
      </c>
      <c r="D20" s="158">
        <v>518</v>
      </c>
      <c r="E20" s="1"/>
    </row>
    <row r="21" spans="1:5">
      <c r="A21" s="2" t="s">
        <v>16</v>
      </c>
      <c r="B21" s="158">
        <v>350</v>
      </c>
      <c r="C21" s="158">
        <v>480</v>
      </c>
      <c r="D21" s="158">
        <v>720</v>
      </c>
      <c r="E21" s="1"/>
    </row>
    <row r="22" spans="1:5">
      <c r="A22" s="2" t="s">
        <v>4</v>
      </c>
      <c r="B22" s="158" t="s">
        <v>24</v>
      </c>
      <c r="C22" s="158">
        <v>600</v>
      </c>
      <c r="D22" s="158">
        <v>900</v>
      </c>
      <c r="E22" s="1"/>
    </row>
    <row r="23" spans="1:5">
      <c r="A23" s="1"/>
      <c r="B23" s="157"/>
      <c r="C23" s="157"/>
      <c r="D23" s="157"/>
      <c r="E23" s="1"/>
    </row>
    <row r="26" spans="1:5">
      <c r="A26" t="s">
        <v>26</v>
      </c>
    </row>
    <row r="28" spans="1:5">
      <c r="A28" s="85" t="s">
        <v>66</v>
      </c>
    </row>
  </sheetData>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dimension ref="A1:AI67"/>
  <sheetViews>
    <sheetView workbookViewId="0">
      <selection activeCell="M16" sqref="M16"/>
    </sheetView>
  </sheetViews>
  <sheetFormatPr baseColWidth="10" defaultColWidth="11.5703125" defaultRowHeight="12.75"/>
  <cols>
    <col min="1" max="1" width="11.5703125" style="115"/>
    <col min="2" max="34" width="4" style="115" bestFit="1" customWidth="1"/>
    <col min="35" max="16384" width="11.5703125" style="115"/>
  </cols>
  <sheetData>
    <row r="1" spans="1:35" ht="62.25" thickBot="1">
      <c r="A1" s="109"/>
      <c r="B1" s="110" t="s">
        <v>55</v>
      </c>
      <c r="C1" s="111" t="s">
        <v>56</v>
      </c>
      <c r="D1" s="111" t="s">
        <v>92</v>
      </c>
      <c r="E1" s="111" t="s">
        <v>58</v>
      </c>
      <c r="F1" s="111" t="s">
        <v>93</v>
      </c>
      <c r="G1" s="111" t="s">
        <v>94</v>
      </c>
      <c r="H1" s="111" t="s">
        <v>95</v>
      </c>
      <c r="I1" s="111" t="s">
        <v>62</v>
      </c>
      <c r="J1" s="111" t="s">
        <v>96</v>
      </c>
      <c r="K1" s="111" t="s">
        <v>63</v>
      </c>
      <c r="L1" s="111" t="s">
        <v>64</v>
      </c>
      <c r="M1" s="111" t="s">
        <v>32</v>
      </c>
      <c r="N1" s="111" t="s">
        <v>43</v>
      </c>
      <c r="O1" s="111" t="s">
        <v>65</v>
      </c>
      <c r="P1" s="111" t="s">
        <v>34</v>
      </c>
      <c r="Q1" s="111" t="s">
        <v>97</v>
      </c>
      <c r="R1" s="111" t="s">
        <v>98</v>
      </c>
      <c r="S1" s="111" t="s">
        <v>29</v>
      </c>
      <c r="T1" s="111" t="s">
        <v>99</v>
      </c>
      <c r="U1" s="111" t="s">
        <v>30</v>
      </c>
      <c r="V1" s="111" t="s">
        <v>52</v>
      </c>
      <c r="W1" s="112" t="s">
        <v>100</v>
      </c>
      <c r="X1" s="111" t="s">
        <v>33</v>
      </c>
      <c r="Y1" s="111" t="s">
        <v>101</v>
      </c>
      <c r="Z1" s="111" t="s">
        <v>53</v>
      </c>
      <c r="AA1" s="111" t="s">
        <v>44</v>
      </c>
      <c r="AB1" s="111" t="s">
        <v>45</v>
      </c>
      <c r="AC1" s="111" t="s">
        <v>46</v>
      </c>
      <c r="AD1" s="111" t="s">
        <v>102</v>
      </c>
      <c r="AE1" s="111" t="s">
        <v>48</v>
      </c>
      <c r="AF1" s="111" t="s">
        <v>49</v>
      </c>
      <c r="AG1" s="111" t="s">
        <v>103</v>
      </c>
      <c r="AH1" s="113" t="s">
        <v>50</v>
      </c>
      <c r="AI1" s="114"/>
    </row>
    <row r="2" spans="1:35">
      <c r="A2" s="116" t="s">
        <v>55</v>
      </c>
      <c r="B2" s="117"/>
      <c r="C2" s="118">
        <v>1</v>
      </c>
      <c r="D2" s="118">
        <v>1.6</v>
      </c>
      <c r="E2" s="118">
        <v>2.5</v>
      </c>
      <c r="F2" s="118">
        <v>2.2999999999999998</v>
      </c>
      <c r="G2" s="118">
        <v>2.1</v>
      </c>
      <c r="H2" s="118">
        <v>2.1</v>
      </c>
      <c r="I2" s="118">
        <v>2.2000000000000002</v>
      </c>
      <c r="J2" s="118">
        <v>2.7</v>
      </c>
      <c r="K2" s="118">
        <v>2.8</v>
      </c>
      <c r="L2" s="118">
        <v>2.9</v>
      </c>
      <c r="M2" s="118">
        <v>4.5999999999999996</v>
      </c>
      <c r="N2" s="118">
        <v>4.5</v>
      </c>
      <c r="O2" s="118">
        <v>2.4</v>
      </c>
      <c r="P2" s="118">
        <v>4.4000000000000004</v>
      </c>
      <c r="Q2" s="118">
        <v>3.3</v>
      </c>
      <c r="R2" s="118">
        <v>4.0999999999999996</v>
      </c>
      <c r="S2" s="118">
        <v>2.4</v>
      </c>
      <c r="T2" s="118">
        <v>2</v>
      </c>
      <c r="U2" s="118">
        <v>3.3</v>
      </c>
      <c r="V2" s="118">
        <v>6.4</v>
      </c>
      <c r="W2" s="118">
        <v>3.1</v>
      </c>
      <c r="X2" s="118">
        <v>4</v>
      </c>
      <c r="Y2" s="118">
        <v>4.5999999999999996</v>
      </c>
      <c r="Z2" s="118">
        <v>5.7</v>
      </c>
      <c r="AA2" s="118">
        <v>4.8</v>
      </c>
      <c r="AB2" s="118">
        <v>5.6</v>
      </c>
      <c r="AC2" s="118">
        <v>5.4</v>
      </c>
      <c r="AD2" s="118">
        <v>5.6</v>
      </c>
      <c r="AE2" s="118">
        <v>7</v>
      </c>
      <c r="AF2" s="118">
        <v>7.3</v>
      </c>
      <c r="AG2" s="118">
        <v>7.5</v>
      </c>
      <c r="AH2" s="119">
        <v>8.5</v>
      </c>
      <c r="AI2" s="114"/>
    </row>
    <row r="3" spans="1:35">
      <c r="A3" s="120" t="s">
        <v>56</v>
      </c>
      <c r="B3" s="121">
        <v>1</v>
      </c>
      <c r="C3" s="122"/>
      <c r="D3" s="123">
        <v>0.6</v>
      </c>
      <c r="E3" s="123">
        <v>1.5</v>
      </c>
      <c r="F3" s="123">
        <v>1.3</v>
      </c>
      <c r="G3" s="123">
        <v>1.2</v>
      </c>
      <c r="H3" s="123">
        <v>1.3</v>
      </c>
      <c r="I3" s="123">
        <v>1.5</v>
      </c>
      <c r="J3" s="123">
        <v>1.9</v>
      </c>
      <c r="K3" s="123">
        <v>2.2000000000000002</v>
      </c>
      <c r="L3" s="123">
        <v>2.2999999999999998</v>
      </c>
      <c r="M3" s="123">
        <v>4.5</v>
      </c>
      <c r="N3" s="123">
        <v>4.4000000000000004</v>
      </c>
      <c r="O3" s="123">
        <v>1.9</v>
      </c>
      <c r="P3" s="123">
        <v>4.3</v>
      </c>
      <c r="Q3" s="123">
        <v>3.2</v>
      </c>
      <c r="R3" s="123">
        <v>4</v>
      </c>
      <c r="S3" s="123">
        <v>2.7</v>
      </c>
      <c r="T3" s="123">
        <v>2.2000000000000002</v>
      </c>
      <c r="U3" s="123">
        <v>3.3</v>
      </c>
      <c r="V3" s="123">
        <v>6.2</v>
      </c>
      <c r="W3" s="123">
        <v>3</v>
      </c>
      <c r="X3" s="123">
        <v>3.9</v>
      </c>
      <c r="Y3" s="123">
        <v>4.5</v>
      </c>
      <c r="Z3" s="123">
        <v>5.6</v>
      </c>
      <c r="AA3" s="123">
        <v>4.7</v>
      </c>
      <c r="AB3" s="123">
        <v>5.5</v>
      </c>
      <c r="AC3" s="123">
        <v>5.3</v>
      </c>
      <c r="AD3" s="123">
        <v>5.5</v>
      </c>
      <c r="AE3" s="123">
        <v>6.8</v>
      </c>
      <c r="AF3" s="123">
        <v>7.2</v>
      </c>
      <c r="AG3" s="123">
        <v>7.4</v>
      </c>
      <c r="AH3" s="124">
        <v>8.4</v>
      </c>
      <c r="AI3" s="114"/>
    </row>
    <row r="4" spans="1:35">
      <c r="A4" s="120" t="s">
        <v>92</v>
      </c>
      <c r="B4" s="121">
        <v>1.6</v>
      </c>
      <c r="C4" s="123">
        <v>0.6</v>
      </c>
      <c r="D4" s="122"/>
      <c r="E4" s="123">
        <v>1.2</v>
      </c>
      <c r="F4" s="123">
        <v>1</v>
      </c>
      <c r="G4" s="123">
        <v>1.1000000000000001</v>
      </c>
      <c r="H4" s="123">
        <v>1.1000000000000001</v>
      </c>
      <c r="I4" s="123">
        <v>1.5</v>
      </c>
      <c r="J4" s="123">
        <v>1.7</v>
      </c>
      <c r="K4" s="123">
        <v>2.2000000000000002</v>
      </c>
      <c r="L4" s="123">
        <v>2.2999999999999998</v>
      </c>
      <c r="M4" s="123">
        <v>4.8</v>
      </c>
      <c r="N4" s="123">
        <v>4.7</v>
      </c>
      <c r="O4" s="123">
        <v>2.1</v>
      </c>
      <c r="P4" s="123">
        <v>4.7</v>
      </c>
      <c r="Q4" s="123">
        <v>3.5</v>
      </c>
      <c r="R4" s="123">
        <v>4.3</v>
      </c>
      <c r="S4" s="123">
        <v>3.3</v>
      </c>
      <c r="T4" s="123">
        <v>2.7</v>
      </c>
      <c r="U4" s="123">
        <v>3.7</v>
      </c>
      <c r="V4" s="123">
        <v>6.6</v>
      </c>
      <c r="W4" s="123">
        <v>3.3</v>
      </c>
      <c r="X4" s="123">
        <v>4.2</v>
      </c>
      <c r="Y4" s="123">
        <v>4.8</v>
      </c>
      <c r="Z4" s="123">
        <v>5.9</v>
      </c>
      <c r="AA4" s="123">
        <v>5</v>
      </c>
      <c r="AB4" s="123">
        <v>5.8</v>
      </c>
      <c r="AC4" s="123">
        <v>5.6</v>
      </c>
      <c r="AD4" s="123">
        <v>6</v>
      </c>
      <c r="AE4" s="123">
        <v>7.2</v>
      </c>
      <c r="AF4" s="123">
        <v>7.5</v>
      </c>
      <c r="AG4" s="123">
        <v>7.7</v>
      </c>
      <c r="AH4" s="124">
        <v>8.6999999999999993</v>
      </c>
      <c r="AI4" s="114"/>
    </row>
    <row r="5" spans="1:35">
      <c r="A5" s="120" t="s">
        <v>58</v>
      </c>
      <c r="B5" s="121">
        <v>2.5</v>
      </c>
      <c r="C5" s="123">
        <v>1.5</v>
      </c>
      <c r="D5" s="123">
        <v>1.2</v>
      </c>
      <c r="E5" s="122"/>
      <c r="F5" s="123">
        <v>0.7</v>
      </c>
      <c r="G5" s="123">
        <v>1.1000000000000001</v>
      </c>
      <c r="H5" s="123">
        <v>1</v>
      </c>
      <c r="I5" s="123">
        <v>1.7</v>
      </c>
      <c r="J5" s="123">
        <v>1.6</v>
      </c>
      <c r="K5" s="123">
        <v>2.4</v>
      </c>
      <c r="L5" s="123">
        <v>2.5</v>
      </c>
      <c r="M5" s="123">
        <v>5.2</v>
      </c>
      <c r="N5" s="123">
        <v>5.0999999999999996</v>
      </c>
      <c r="O5" s="123">
        <v>2.4</v>
      </c>
      <c r="P5" s="123">
        <v>5.0999999999999996</v>
      </c>
      <c r="Q5" s="123">
        <v>3.9</v>
      </c>
      <c r="R5" s="123">
        <v>4.7</v>
      </c>
      <c r="S5" s="123">
        <v>3.9</v>
      </c>
      <c r="T5" s="123">
        <v>3.3</v>
      </c>
      <c r="U5" s="123">
        <v>4.0999999999999996</v>
      </c>
      <c r="V5" s="123">
        <v>7</v>
      </c>
      <c r="W5" s="123">
        <v>3.7</v>
      </c>
      <c r="X5" s="123">
        <v>4.5999999999999996</v>
      </c>
      <c r="Y5" s="123">
        <v>5.2</v>
      </c>
      <c r="Z5" s="123">
        <v>6.3</v>
      </c>
      <c r="AA5" s="123">
        <v>5.4</v>
      </c>
      <c r="AB5" s="123">
        <v>6.2</v>
      </c>
      <c r="AC5" s="123">
        <v>6</v>
      </c>
      <c r="AD5" s="123">
        <v>6.3</v>
      </c>
      <c r="AE5" s="123">
        <v>7.6</v>
      </c>
      <c r="AF5" s="123">
        <v>8</v>
      </c>
      <c r="AG5" s="123">
        <v>8.1</v>
      </c>
      <c r="AH5" s="124">
        <v>9</v>
      </c>
      <c r="AI5" s="114"/>
    </row>
    <row r="6" spans="1:35">
      <c r="A6" s="125" t="s">
        <v>93</v>
      </c>
      <c r="B6" s="121">
        <v>2.2999999999999998</v>
      </c>
      <c r="C6" s="123">
        <v>1.3</v>
      </c>
      <c r="D6" s="123">
        <v>1</v>
      </c>
      <c r="E6" s="123">
        <v>0.7</v>
      </c>
      <c r="F6" s="122"/>
      <c r="G6" s="123">
        <v>0.5</v>
      </c>
      <c r="H6" s="123">
        <v>0.6</v>
      </c>
      <c r="I6" s="123">
        <v>1.2</v>
      </c>
      <c r="J6" s="123">
        <v>1.1000000000000001</v>
      </c>
      <c r="K6" s="123">
        <v>1.9</v>
      </c>
      <c r="L6" s="123">
        <v>2</v>
      </c>
      <c r="M6" s="123">
        <v>4.8</v>
      </c>
      <c r="N6" s="123">
        <v>4.7</v>
      </c>
      <c r="O6" s="123">
        <v>1.9</v>
      </c>
      <c r="P6" s="123">
        <v>4.7</v>
      </c>
      <c r="Q6" s="123">
        <v>3.5</v>
      </c>
      <c r="R6" s="123">
        <v>4.3</v>
      </c>
      <c r="S6" s="123">
        <v>3.6</v>
      </c>
      <c r="T6" s="123">
        <v>3</v>
      </c>
      <c r="U6" s="123">
        <v>3.7</v>
      </c>
      <c r="V6" s="123">
        <v>6.5</v>
      </c>
      <c r="W6" s="123">
        <v>3.3</v>
      </c>
      <c r="X6" s="123">
        <v>4.2</v>
      </c>
      <c r="Y6" s="123">
        <v>4.8</v>
      </c>
      <c r="Z6" s="123">
        <v>5.9</v>
      </c>
      <c r="AA6" s="123">
        <v>5</v>
      </c>
      <c r="AB6" s="123">
        <v>5.8</v>
      </c>
      <c r="AC6" s="123">
        <v>5.6</v>
      </c>
      <c r="AD6" s="123">
        <v>5.8</v>
      </c>
      <c r="AE6" s="123">
        <v>7.1</v>
      </c>
      <c r="AF6" s="123">
        <v>7.5</v>
      </c>
      <c r="AG6" s="123">
        <v>7.7</v>
      </c>
      <c r="AH6" s="124">
        <v>8.6</v>
      </c>
      <c r="AI6" s="114"/>
    </row>
    <row r="7" spans="1:35">
      <c r="A7" s="120" t="s">
        <v>94</v>
      </c>
      <c r="B7" s="121">
        <v>2.1</v>
      </c>
      <c r="C7" s="123">
        <v>1.2</v>
      </c>
      <c r="D7" s="123">
        <v>1.1000000000000001</v>
      </c>
      <c r="E7" s="123">
        <v>1.1000000000000001</v>
      </c>
      <c r="F7" s="123">
        <v>0.5</v>
      </c>
      <c r="G7" s="122"/>
      <c r="H7" s="126">
        <v>0.7</v>
      </c>
      <c r="I7" s="123">
        <v>0.8</v>
      </c>
      <c r="J7" s="123">
        <v>1.1000000000000001</v>
      </c>
      <c r="K7" s="123">
        <v>1.5</v>
      </c>
      <c r="L7" s="123">
        <v>1.6</v>
      </c>
      <c r="M7" s="123">
        <v>4.3</v>
      </c>
      <c r="N7" s="123">
        <v>4.2</v>
      </c>
      <c r="O7" s="123">
        <v>1.5</v>
      </c>
      <c r="P7" s="123">
        <v>4.2</v>
      </c>
      <c r="Q7" s="123">
        <v>3</v>
      </c>
      <c r="R7" s="123">
        <v>3.9</v>
      </c>
      <c r="S7" s="123">
        <v>3.2</v>
      </c>
      <c r="T7" s="123">
        <v>2.6</v>
      </c>
      <c r="U7" s="123">
        <v>3.2</v>
      </c>
      <c r="V7" s="123">
        <v>6.1</v>
      </c>
      <c r="W7" s="123">
        <v>2.9</v>
      </c>
      <c r="X7" s="123">
        <v>3.7</v>
      </c>
      <c r="Y7" s="123">
        <v>4.4000000000000004</v>
      </c>
      <c r="Z7" s="123">
        <v>5.5</v>
      </c>
      <c r="AA7" s="123">
        <v>4.5</v>
      </c>
      <c r="AB7" s="123">
        <v>5.3</v>
      </c>
      <c r="AC7" s="123">
        <v>5.2</v>
      </c>
      <c r="AD7" s="123">
        <v>5.4</v>
      </c>
      <c r="AE7" s="123">
        <v>6.7</v>
      </c>
      <c r="AF7" s="123">
        <v>7.1</v>
      </c>
      <c r="AG7" s="123">
        <v>7.3</v>
      </c>
      <c r="AH7" s="124">
        <v>8.3000000000000007</v>
      </c>
      <c r="AI7" s="114"/>
    </row>
    <row r="8" spans="1:35">
      <c r="A8" s="127" t="s">
        <v>104</v>
      </c>
      <c r="B8" s="121">
        <v>2.1</v>
      </c>
      <c r="C8" s="123">
        <v>1.3</v>
      </c>
      <c r="D8" s="123">
        <v>1.1000000000000001</v>
      </c>
      <c r="E8" s="123">
        <v>1</v>
      </c>
      <c r="F8" s="123">
        <v>0.6</v>
      </c>
      <c r="G8" s="126">
        <v>0.7</v>
      </c>
      <c r="H8" s="122"/>
      <c r="I8" s="123">
        <v>1.2</v>
      </c>
      <c r="J8" s="123">
        <v>0.4</v>
      </c>
      <c r="K8" s="123">
        <v>1.7</v>
      </c>
      <c r="L8" s="123">
        <v>1.8</v>
      </c>
      <c r="M8" s="123">
        <v>3.8</v>
      </c>
      <c r="N8" s="123">
        <v>3.7</v>
      </c>
      <c r="O8" s="123">
        <v>1.7</v>
      </c>
      <c r="P8" s="123">
        <v>3.7</v>
      </c>
      <c r="Q8" s="123">
        <v>2.9</v>
      </c>
      <c r="R8" s="123">
        <v>3.5</v>
      </c>
      <c r="S8" s="123">
        <v>3</v>
      </c>
      <c r="T8" s="123">
        <v>2.5</v>
      </c>
      <c r="U8" s="123">
        <v>3</v>
      </c>
      <c r="V8" s="123">
        <v>5.2</v>
      </c>
      <c r="W8" s="123">
        <v>2.7</v>
      </c>
      <c r="X8" s="123">
        <v>3.4</v>
      </c>
      <c r="Y8" s="123">
        <v>3.9</v>
      </c>
      <c r="Z8" s="123">
        <v>4.7</v>
      </c>
      <c r="AA8" s="123">
        <v>4</v>
      </c>
      <c r="AB8" s="123">
        <v>4.5999999999999996</v>
      </c>
      <c r="AC8" s="123">
        <v>5.0999999999999996</v>
      </c>
      <c r="AD8" s="123">
        <v>4.7</v>
      </c>
      <c r="AE8" s="123">
        <v>5.6</v>
      </c>
      <c r="AF8" s="123">
        <v>5.9</v>
      </c>
      <c r="AG8" s="123">
        <v>6.1</v>
      </c>
      <c r="AH8" s="124">
        <v>7.8</v>
      </c>
      <c r="AI8" s="114"/>
    </row>
    <row r="9" spans="1:35">
      <c r="A9" s="125" t="s">
        <v>62</v>
      </c>
      <c r="B9" s="121">
        <v>2.2000000000000002</v>
      </c>
      <c r="C9" s="123">
        <v>1.5</v>
      </c>
      <c r="D9" s="123">
        <v>1.5</v>
      </c>
      <c r="E9" s="123">
        <v>1.7</v>
      </c>
      <c r="F9" s="123">
        <v>1.2</v>
      </c>
      <c r="G9" s="123">
        <v>0.8</v>
      </c>
      <c r="H9" s="123">
        <v>1.2</v>
      </c>
      <c r="I9" s="122"/>
      <c r="J9" s="123">
        <v>1.7</v>
      </c>
      <c r="K9" s="123">
        <v>0.8</v>
      </c>
      <c r="L9" s="123">
        <v>0.9</v>
      </c>
      <c r="M9" s="123">
        <v>3.8</v>
      </c>
      <c r="N9" s="123">
        <v>3.7</v>
      </c>
      <c r="O9" s="123">
        <v>0.8</v>
      </c>
      <c r="P9" s="123">
        <v>3.7</v>
      </c>
      <c r="Q9" s="123">
        <v>2.5</v>
      </c>
      <c r="R9" s="123">
        <v>3.3</v>
      </c>
      <c r="S9" s="123">
        <v>2.9</v>
      </c>
      <c r="T9" s="123">
        <v>2.2000000000000002</v>
      </c>
      <c r="U9" s="123">
        <v>2.7</v>
      </c>
      <c r="V9" s="123">
        <v>5.6</v>
      </c>
      <c r="W9" s="123">
        <v>2.2999999999999998</v>
      </c>
      <c r="X9" s="123">
        <v>3.2</v>
      </c>
      <c r="Y9" s="123">
        <v>3.8</v>
      </c>
      <c r="Z9" s="123">
        <v>4.9000000000000004</v>
      </c>
      <c r="AA9" s="123">
        <v>4</v>
      </c>
      <c r="AB9" s="123">
        <v>4.8</v>
      </c>
      <c r="AC9" s="123">
        <v>4.7</v>
      </c>
      <c r="AD9" s="123">
        <v>4.9000000000000004</v>
      </c>
      <c r="AE9" s="123">
        <v>6.2</v>
      </c>
      <c r="AF9" s="123">
        <v>6.5</v>
      </c>
      <c r="AG9" s="123">
        <v>6.7</v>
      </c>
      <c r="AH9" s="124">
        <v>7.8</v>
      </c>
      <c r="AI9" s="114"/>
    </row>
    <row r="10" spans="1:35">
      <c r="A10" s="127" t="s">
        <v>96</v>
      </c>
      <c r="B10" s="121">
        <v>2.7</v>
      </c>
      <c r="C10" s="123">
        <v>1.9</v>
      </c>
      <c r="D10" s="123">
        <v>1.7</v>
      </c>
      <c r="E10" s="123">
        <v>1.6</v>
      </c>
      <c r="F10" s="123">
        <v>1.1000000000000001</v>
      </c>
      <c r="G10" s="123">
        <v>1.1000000000000001</v>
      </c>
      <c r="H10" s="123">
        <v>0.4</v>
      </c>
      <c r="I10" s="123">
        <v>1.7</v>
      </c>
      <c r="J10" s="122"/>
      <c r="K10" s="123">
        <v>2.2999999999999998</v>
      </c>
      <c r="L10" s="123">
        <v>2.4</v>
      </c>
      <c r="M10" s="123">
        <v>4.8</v>
      </c>
      <c r="N10" s="123">
        <v>4.7</v>
      </c>
      <c r="O10" s="123">
        <v>2.2999999999999998</v>
      </c>
      <c r="P10" s="123">
        <v>4.7</v>
      </c>
      <c r="Q10" s="123">
        <v>3.7</v>
      </c>
      <c r="R10" s="123">
        <v>4.4000000000000004</v>
      </c>
      <c r="S10" s="123">
        <v>3.8</v>
      </c>
      <c r="T10" s="123">
        <v>3.3</v>
      </c>
      <c r="U10" s="123">
        <v>3.8</v>
      </c>
      <c r="V10" s="123">
        <v>6.3</v>
      </c>
      <c r="W10" s="123">
        <v>3.5</v>
      </c>
      <c r="X10" s="123">
        <v>4.2</v>
      </c>
      <c r="Y10" s="123">
        <v>4.8</v>
      </c>
      <c r="Z10" s="123">
        <v>5.7</v>
      </c>
      <c r="AA10" s="123">
        <v>4.9000000000000004</v>
      </c>
      <c r="AB10" s="123">
        <v>5.6</v>
      </c>
      <c r="AC10" s="123">
        <v>6.3</v>
      </c>
      <c r="AD10" s="123">
        <v>5.8</v>
      </c>
      <c r="AE10" s="123">
        <v>6.8</v>
      </c>
      <c r="AF10" s="123">
        <v>7.1</v>
      </c>
      <c r="AG10" s="123">
        <v>7.3</v>
      </c>
      <c r="AH10" s="124">
        <v>9.3000000000000007</v>
      </c>
      <c r="AI10" s="114"/>
    </row>
    <row r="11" spans="1:35">
      <c r="A11" s="125" t="s">
        <v>63</v>
      </c>
      <c r="B11" s="121">
        <v>2.8</v>
      </c>
      <c r="C11" s="123">
        <v>2.2000000000000002</v>
      </c>
      <c r="D11" s="123">
        <v>2.2000000000000002</v>
      </c>
      <c r="E11" s="123">
        <v>2.4</v>
      </c>
      <c r="F11" s="123">
        <v>1.9</v>
      </c>
      <c r="G11" s="123">
        <v>1.5</v>
      </c>
      <c r="H11" s="123">
        <v>1.7</v>
      </c>
      <c r="I11" s="123">
        <v>0.8</v>
      </c>
      <c r="J11" s="123">
        <v>2.2999999999999998</v>
      </c>
      <c r="K11" s="122"/>
      <c r="L11" s="123">
        <v>0.7</v>
      </c>
      <c r="M11" s="123">
        <v>4</v>
      </c>
      <c r="N11" s="123">
        <v>3.8</v>
      </c>
      <c r="O11" s="123">
        <v>0.9</v>
      </c>
      <c r="P11" s="123">
        <v>3.8</v>
      </c>
      <c r="Q11" s="123">
        <v>2.7</v>
      </c>
      <c r="R11" s="123">
        <v>3.5</v>
      </c>
      <c r="S11" s="123">
        <v>3.2</v>
      </c>
      <c r="T11" s="123">
        <v>2.5</v>
      </c>
      <c r="U11" s="123">
        <v>2.9</v>
      </c>
      <c r="V11" s="123">
        <v>5.7</v>
      </c>
      <c r="W11" s="123">
        <v>2.5</v>
      </c>
      <c r="X11" s="123">
        <v>3.3</v>
      </c>
      <c r="Y11" s="123">
        <v>4</v>
      </c>
      <c r="Z11" s="123">
        <v>5.0999999999999996</v>
      </c>
      <c r="AA11" s="123">
        <v>4.2</v>
      </c>
      <c r="AB11" s="123">
        <v>4.9000000000000004</v>
      </c>
      <c r="AC11" s="123">
        <v>4.9000000000000004</v>
      </c>
      <c r="AD11" s="123">
        <v>5</v>
      </c>
      <c r="AE11" s="123">
        <v>6.3</v>
      </c>
      <c r="AF11" s="123">
        <v>6.7</v>
      </c>
      <c r="AG11" s="123">
        <v>6.9</v>
      </c>
      <c r="AH11" s="124">
        <v>7.9</v>
      </c>
      <c r="AI11" s="114"/>
    </row>
    <row r="12" spans="1:35">
      <c r="A12" s="125" t="s">
        <v>64</v>
      </c>
      <c r="B12" s="121">
        <v>2.9</v>
      </c>
      <c r="C12" s="123">
        <v>2.2999999999999998</v>
      </c>
      <c r="D12" s="123">
        <v>2.2999999999999998</v>
      </c>
      <c r="E12" s="123">
        <v>2.5</v>
      </c>
      <c r="F12" s="123">
        <v>2</v>
      </c>
      <c r="G12" s="123">
        <v>1.6</v>
      </c>
      <c r="H12" s="123">
        <v>1.8</v>
      </c>
      <c r="I12" s="123">
        <v>0.9</v>
      </c>
      <c r="J12" s="123">
        <v>2.4</v>
      </c>
      <c r="K12" s="123">
        <v>0.7</v>
      </c>
      <c r="L12" s="122"/>
      <c r="M12" s="123">
        <v>3.9</v>
      </c>
      <c r="N12" s="123">
        <v>3.8</v>
      </c>
      <c r="O12" s="123">
        <v>0.9</v>
      </c>
      <c r="P12" s="123">
        <v>3.8</v>
      </c>
      <c r="Q12" s="123">
        <v>2.6</v>
      </c>
      <c r="R12" s="123">
        <v>3.5</v>
      </c>
      <c r="S12" s="123">
        <v>3.2</v>
      </c>
      <c r="T12" s="123">
        <v>2.5</v>
      </c>
      <c r="U12" s="123">
        <v>2.8</v>
      </c>
      <c r="V12" s="123">
        <v>5.7</v>
      </c>
      <c r="W12" s="123">
        <v>2.5</v>
      </c>
      <c r="X12" s="123">
        <v>3.3</v>
      </c>
      <c r="Y12" s="123">
        <v>4</v>
      </c>
      <c r="Z12" s="123">
        <v>5</v>
      </c>
      <c r="AA12" s="123">
        <v>4.0999999999999996</v>
      </c>
      <c r="AB12" s="123">
        <v>4.9000000000000004</v>
      </c>
      <c r="AC12" s="123">
        <v>4.9000000000000004</v>
      </c>
      <c r="AD12" s="123">
        <v>5</v>
      </c>
      <c r="AE12" s="123">
        <v>6.3</v>
      </c>
      <c r="AF12" s="123">
        <v>6.7</v>
      </c>
      <c r="AG12" s="123">
        <v>6.9</v>
      </c>
      <c r="AH12" s="124">
        <v>7.9</v>
      </c>
      <c r="AI12" s="114"/>
    </row>
    <row r="13" spans="1:35">
      <c r="A13" s="125" t="s">
        <v>32</v>
      </c>
      <c r="B13" s="121">
        <v>4.5999999999999996</v>
      </c>
      <c r="C13" s="123">
        <v>4.5</v>
      </c>
      <c r="D13" s="123">
        <v>4.8</v>
      </c>
      <c r="E13" s="123">
        <v>5.2</v>
      </c>
      <c r="F13" s="123">
        <v>4.8</v>
      </c>
      <c r="G13" s="123">
        <v>4.3</v>
      </c>
      <c r="H13" s="123">
        <v>3.8</v>
      </c>
      <c r="I13" s="123">
        <v>3.8</v>
      </c>
      <c r="J13" s="123">
        <v>4.8</v>
      </c>
      <c r="K13" s="123">
        <v>4</v>
      </c>
      <c r="L13" s="123">
        <v>3.9</v>
      </c>
      <c r="M13" s="122"/>
      <c r="N13" s="123">
        <v>0.3</v>
      </c>
      <c r="O13" s="123">
        <v>3.2</v>
      </c>
      <c r="P13" s="123">
        <v>0.6</v>
      </c>
      <c r="Q13" s="123">
        <v>1.4</v>
      </c>
      <c r="R13" s="123">
        <v>0.6</v>
      </c>
      <c r="S13" s="123">
        <v>3.8</v>
      </c>
      <c r="T13" s="123">
        <v>3.1</v>
      </c>
      <c r="U13" s="123">
        <v>2.4</v>
      </c>
      <c r="V13" s="123">
        <v>2.9</v>
      </c>
      <c r="W13" s="123">
        <v>1.7</v>
      </c>
      <c r="X13" s="123">
        <v>0.8</v>
      </c>
      <c r="Y13" s="123">
        <v>1.2</v>
      </c>
      <c r="Z13" s="123">
        <v>2.2999999999999998</v>
      </c>
      <c r="AA13" s="123">
        <v>1.2</v>
      </c>
      <c r="AB13" s="123">
        <v>2</v>
      </c>
      <c r="AC13" s="123">
        <v>2.4</v>
      </c>
      <c r="AD13" s="123">
        <v>2.2000000000000002</v>
      </c>
      <c r="AE13" s="123">
        <v>3.5</v>
      </c>
      <c r="AF13" s="123">
        <v>3.9</v>
      </c>
      <c r="AG13" s="123">
        <v>4.0999999999999996</v>
      </c>
      <c r="AH13" s="124">
        <v>5.5</v>
      </c>
      <c r="AI13" s="114"/>
    </row>
    <row r="14" spans="1:35">
      <c r="A14" s="125" t="s">
        <v>43</v>
      </c>
      <c r="B14" s="121">
        <v>4.5</v>
      </c>
      <c r="C14" s="123">
        <v>4.4000000000000004</v>
      </c>
      <c r="D14" s="123">
        <v>4.7</v>
      </c>
      <c r="E14" s="123">
        <v>5.0999999999999996</v>
      </c>
      <c r="F14" s="123">
        <v>4.7</v>
      </c>
      <c r="G14" s="123">
        <v>4.2</v>
      </c>
      <c r="H14" s="123">
        <v>3.7</v>
      </c>
      <c r="I14" s="123">
        <v>3.7</v>
      </c>
      <c r="J14" s="123">
        <v>4.7</v>
      </c>
      <c r="K14" s="123">
        <v>3.8</v>
      </c>
      <c r="L14" s="123">
        <v>3.8</v>
      </c>
      <c r="M14" s="123">
        <v>0.3</v>
      </c>
      <c r="N14" s="122"/>
      <c r="O14" s="123">
        <v>3.1</v>
      </c>
      <c r="P14" s="123">
        <v>0.6</v>
      </c>
      <c r="Q14" s="123">
        <v>1.3</v>
      </c>
      <c r="R14" s="123">
        <v>0.6</v>
      </c>
      <c r="S14" s="123">
        <v>3.7</v>
      </c>
      <c r="T14" s="123">
        <v>3</v>
      </c>
      <c r="U14" s="123">
        <v>2.2999999999999998</v>
      </c>
      <c r="V14" s="123">
        <v>2.6</v>
      </c>
      <c r="W14" s="123">
        <v>1.5</v>
      </c>
      <c r="X14" s="123">
        <v>0.6</v>
      </c>
      <c r="Y14" s="123">
        <v>0.9</v>
      </c>
      <c r="Z14" s="123">
        <v>2</v>
      </c>
      <c r="AA14" s="123">
        <v>0.9</v>
      </c>
      <c r="AB14" s="123">
        <v>1.8</v>
      </c>
      <c r="AC14" s="123">
        <v>2.2000000000000002</v>
      </c>
      <c r="AD14" s="123">
        <v>1.9</v>
      </c>
      <c r="AE14" s="123">
        <v>3.2</v>
      </c>
      <c r="AF14" s="123">
        <v>3.6</v>
      </c>
      <c r="AG14" s="123">
        <v>3.8</v>
      </c>
      <c r="AH14" s="124">
        <v>5.3</v>
      </c>
      <c r="AI14" s="114"/>
    </row>
    <row r="15" spans="1:35">
      <c r="A15" s="120" t="s">
        <v>65</v>
      </c>
      <c r="B15" s="121">
        <v>2.4</v>
      </c>
      <c r="C15" s="123">
        <v>1.9</v>
      </c>
      <c r="D15" s="123">
        <v>2.1</v>
      </c>
      <c r="E15" s="123">
        <v>2.4</v>
      </c>
      <c r="F15" s="123">
        <v>1.9</v>
      </c>
      <c r="G15" s="123">
        <v>1.5</v>
      </c>
      <c r="H15" s="123">
        <v>1.7</v>
      </c>
      <c r="I15" s="123">
        <v>0.8</v>
      </c>
      <c r="J15" s="123">
        <v>2.2999999999999998</v>
      </c>
      <c r="K15" s="123">
        <v>0.9</v>
      </c>
      <c r="L15" s="123">
        <v>0.9</v>
      </c>
      <c r="M15" s="123">
        <v>3.2</v>
      </c>
      <c r="N15" s="123">
        <v>3.1</v>
      </c>
      <c r="O15" s="122"/>
      <c r="P15" s="123">
        <v>3</v>
      </c>
      <c r="Q15" s="123">
        <v>1.9</v>
      </c>
      <c r="R15" s="123">
        <v>2.7</v>
      </c>
      <c r="S15" s="123">
        <v>2.4</v>
      </c>
      <c r="T15" s="123">
        <v>1.7</v>
      </c>
      <c r="U15" s="123">
        <v>2.1</v>
      </c>
      <c r="V15" s="123">
        <v>4.9000000000000004</v>
      </c>
      <c r="W15" s="123">
        <v>1.7</v>
      </c>
      <c r="X15" s="123">
        <v>2.6</v>
      </c>
      <c r="Y15" s="123">
        <v>3.2</v>
      </c>
      <c r="Z15" s="123">
        <v>4.3</v>
      </c>
      <c r="AA15" s="123">
        <v>3.4</v>
      </c>
      <c r="AB15" s="123">
        <v>4.0999999999999996</v>
      </c>
      <c r="AC15" s="123">
        <v>4.2</v>
      </c>
      <c r="AD15" s="123">
        <v>4.3</v>
      </c>
      <c r="AE15" s="123">
        <v>5.5</v>
      </c>
      <c r="AF15" s="123">
        <v>5.9</v>
      </c>
      <c r="AG15" s="123">
        <v>6.1</v>
      </c>
      <c r="AH15" s="124">
        <v>7.3</v>
      </c>
      <c r="AI15" s="114"/>
    </row>
    <row r="16" spans="1:35">
      <c r="A16" s="120" t="s">
        <v>34</v>
      </c>
      <c r="B16" s="121">
        <v>4.4000000000000004</v>
      </c>
      <c r="C16" s="123">
        <v>4.3</v>
      </c>
      <c r="D16" s="123">
        <v>4.7</v>
      </c>
      <c r="E16" s="123">
        <v>5.0999999999999996</v>
      </c>
      <c r="F16" s="123">
        <v>4.7</v>
      </c>
      <c r="G16" s="123">
        <v>4.2</v>
      </c>
      <c r="H16" s="123">
        <v>3.7</v>
      </c>
      <c r="I16" s="123">
        <v>3.7</v>
      </c>
      <c r="J16" s="123">
        <v>4.7</v>
      </c>
      <c r="K16" s="123">
        <v>3.8</v>
      </c>
      <c r="L16" s="123">
        <v>3.8</v>
      </c>
      <c r="M16" s="123">
        <v>0.6</v>
      </c>
      <c r="N16" s="123">
        <v>0.6</v>
      </c>
      <c r="O16" s="123">
        <v>3</v>
      </c>
      <c r="P16" s="122"/>
      <c r="Q16" s="123">
        <v>1.2</v>
      </c>
      <c r="R16" s="123">
        <v>0.5</v>
      </c>
      <c r="S16" s="123">
        <v>3.7</v>
      </c>
      <c r="T16" s="123">
        <v>3</v>
      </c>
      <c r="U16" s="123">
        <v>2.2999999999999998</v>
      </c>
      <c r="V16" s="123">
        <v>3.1</v>
      </c>
      <c r="W16" s="123">
        <v>1.6</v>
      </c>
      <c r="X16" s="123">
        <v>1</v>
      </c>
      <c r="Y16" s="123">
        <v>1.4</v>
      </c>
      <c r="Z16" s="123">
        <v>2.4</v>
      </c>
      <c r="AA16" s="123">
        <v>1.4</v>
      </c>
      <c r="AB16" s="123">
        <v>2.2000000000000002</v>
      </c>
      <c r="AC16" s="123">
        <v>2.6</v>
      </c>
      <c r="AD16" s="123">
        <v>2.4</v>
      </c>
      <c r="AE16" s="123">
        <v>3.7</v>
      </c>
      <c r="AF16" s="123">
        <v>4.0999999999999996</v>
      </c>
      <c r="AG16" s="123">
        <v>4.3</v>
      </c>
      <c r="AH16" s="124">
        <v>5.7</v>
      </c>
      <c r="AI16" s="114"/>
    </row>
    <row r="17" spans="1:35">
      <c r="A17" s="120" t="s">
        <v>97</v>
      </c>
      <c r="B17" s="121">
        <v>3.3</v>
      </c>
      <c r="C17" s="123">
        <v>3.2</v>
      </c>
      <c r="D17" s="123">
        <v>3.5</v>
      </c>
      <c r="E17" s="123">
        <v>3.9</v>
      </c>
      <c r="F17" s="123">
        <v>3.5</v>
      </c>
      <c r="G17" s="123">
        <v>3</v>
      </c>
      <c r="H17" s="123">
        <v>2.9</v>
      </c>
      <c r="I17" s="123">
        <v>2.5</v>
      </c>
      <c r="J17" s="123">
        <v>3.7</v>
      </c>
      <c r="K17" s="123">
        <v>2.7</v>
      </c>
      <c r="L17" s="123">
        <v>2.6</v>
      </c>
      <c r="M17" s="123">
        <v>1.4</v>
      </c>
      <c r="N17" s="123">
        <v>1.3</v>
      </c>
      <c r="O17" s="123">
        <v>1.9</v>
      </c>
      <c r="P17" s="123">
        <v>1.2</v>
      </c>
      <c r="Q17" s="122"/>
      <c r="R17" s="123">
        <v>0.9</v>
      </c>
      <c r="S17" s="123">
        <v>2.5</v>
      </c>
      <c r="T17" s="123">
        <v>1.8</v>
      </c>
      <c r="U17" s="123">
        <v>1.1000000000000001</v>
      </c>
      <c r="V17" s="123">
        <v>3.2</v>
      </c>
      <c r="W17" s="123">
        <v>0.5</v>
      </c>
      <c r="X17" s="123">
        <v>0.9</v>
      </c>
      <c r="Y17" s="123">
        <v>1.5</v>
      </c>
      <c r="Z17" s="123">
        <v>2.6</v>
      </c>
      <c r="AA17" s="123">
        <v>1.7</v>
      </c>
      <c r="AB17" s="123">
        <v>2.4</v>
      </c>
      <c r="AC17" s="123">
        <v>2.8</v>
      </c>
      <c r="AD17" s="123">
        <v>2.6</v>
      </c>
      <c r="AE17" s="123">
        <v>3.8</v>
      </c>
      <c r="AF17" s="123">
        <v>4.2</v>
      </c>
      <c r="AG17" s="123">
        <v>4.4000000000000004</v>
      </c>
      <c r="AH17" s="124">
        <v>5.8</v>
      </c>
      <c r="AI17" s="114"/>
    </row>
    <row r="18" spans="1:35">
      <c r="A18" s="120" t="s">
        <v>98</v>
      </c>
      <c r="B18" s="121">
        <v>4.0999999999999996</v>
      </c>
      <c r="C18" s="123">
        <v>4</v>
      </c>
      <c r="D18" s="123">
        <v>4.3</v>
      </c>
      <c r="E18" s="123">
        <v>4.7</v>
      </c>
      <c r="F18" s="123">
        <v>4.3</v>
      </c>
      <c r="G18" s="123">
        <v>3.9</v>
      </c>
      <c r="H18" s="123">
        <v>3.5</v>
      </c>
      <c r="I18" s="123">
        <v>3.3</v>
      </c>
      <c r="J18" s="123">
        <v>4.4000000000000004</v>
      </c>
      <c r="K18" s="123">
        <v>3.5</v>
      </c>
      <c r="L18" s="123">
        <v>3.5</v>
      </c>
      <c r="M18" s="123">
        <v>0.6</v>
      </c>
      <c r="N18" s="123">
        <v>0.6</v>
      </c>
      <c r="O18" s="123">
        <v>2.7</v>
      </c>
      <c r="P18" s="123">
        <v>0.5</v>
      </c>
      <c r="Q18" s="123">
        <v>0.9</v>
      </c>
      <c r="R18" s="122"/>
      <c r="S18" s="123">
        <v>3.4</v>
      </c>
      <c r="T18" s="123">
        <v>2.7</v>
      </c>
      <c r="U18" s="123">
        <v>2</v>
      </c>
      <c r="V18" s="123">
        <v>3.1</v>
      </c>
      <c r="W18" s="123">
        <v>1.2</v>
      </c>
      <c r="X18" s="123">
        <v>1</v>
      </c>
      <c r="Y18" s="123">
        <v>1.4</v>
      </c>
      <c r="Z18" s="123">
        <v>2.5</v>
      </c>
      <c r="AA18" s="123">
        <v>1.4</v>
      </c>
      <c r="AB18" s="123">
        <v>2.2000000000000002</v>
      </c>
      <c r="AC18" s="123">
        <v>2.6</v>
      </c>
      <c r="AD18" s="123">
        <v>2.5</v>
      </c>
      <c r="AE18" s="123">
        <v>3.7</v>
      </c>
      <c r="AF18" s="123">
        <v>4.0999999999999996</v>
      </c>
      <c r="AG18" s="123">
        <v>4.3</v>
      </c>
      <c r="AH18" s="124">
        <v>5.7</v>
      </c>
      <c r="AI18" s="114"/>
    </row>
    <row r="19" spans="1:35">
      <c r="A19" s="120" t="s">
        <v>29</v>
      </c>
      <c r="B19" s="121">
        <v>2.4</v>
      </c>
      <c r="C19" s="123">
        <v>2.7</v>
      </c>
      <c r="D19" s="123">
        <v>3.3</v>
      </c>
      <c r="E19" s="123">
        <v>3.9</v>
      </c>
      <c r="F19" s="123">
        <v>3.6</v>
      </c>
      <c r="G19" s="123">
        <v>3.2</v>
      </c>
      <c r="H19" s="123">
        <v>3</v>
      </c>
      <c r="I19" s="123">
        <v>2.9</v>
      </c>
      <c r="J19" s="123">
        <v>3.8</v>
      </c>
      <c r="K19" s="123">
        <v>3.2</v>
      </c>
      <c r="L19" s="123">
        <v>3.2</v>
      </c>
      <c r="M19" s="123">
        <v>3.8</v>
      </c>
      <c r="N19" s="123">
        <v>3.7</v>
      </c>
      <c r="O19" s="123">
        <v>2.4</v>
      </c>
      <c r="P19" s="123">
        <v>3.7</v>
      </c>
      <c r="Q19" s="123">
        <v>2.5</v>
      </c>
      <c r="R19" s="123">
        <v>3.4</v>
      </c>
      <c r="S19" s="122"/>
      <c r="T19" s="123">
        <v>0.7</v>
      </c>
      <c r="U19" s="123">
        <v>2.5</v>
      </c>
      <c r="V19" s="123">
        <v>5.6</v>
      </c>
      <c r="W19" s="123">
        <v>2.2999999999999998</v>
      </c>
      <c r="X19" s="123">
        <v>3.2</v>
      </c>
      <c r="Y19" s="123">
        <v>3.8</v>
      </c>
      <c r="Z19" s="123">
        <v>4.9000000000000004</v>
      </c>
      <c r="AA19" s="123">
        <v>4</v>
      </c>
      <c r="AB19" s="123">
        <v>4.8</v>
      </c>
      <c r="AC19" s="123">
        <v>4.8</v>
      </c>
      <c r="AD19" s="123">
        <v>4.9000000000000004</v>
      </c>
      <c r="AE19" s="123">
        <v>6.2</v>
      </c>
      <c r="AF19" s="123">
        <v>6.6</v>
      </c>
      <c r="AG19" s="123">
        <v>6.8</v>
      </c>
      <c r="AH19" s="124">
        <v>7.8</v>
      </c>
      <c r="AI19" s="114"/>
    </row>
    <row r="20" spans="1:35">
      <c r="A20" s="120" t="s">
        <v>99</v>
      </c>
      <c r="B20" s="121">
        <v>2</v>
      </c>
      <c r="C20" s="123">
        <v>2.2000000000000002</v>
      </c>
      <c r="D20" s="123">
        <v>2.7</v>
      </c>
      <c r="E20" s="123">
        <v>3.3</v>
      </c>
      <c r="F20" s="123">
        <v>3</v>
      </c>
      <c r="G20" s="123">
        <v>2.6</v>
      </c>
      <c r="H20" s="123">
        <v>2.5</v>
      </c>
      <c r="I20" s="123">
        <v>2.2000000000000002</v>
      </c>
      <c r="J20" s="123">
        <v>3.3</v>
      </c>
      <c r="K20" s="123">
        <v>2.5</v>
      </c>
      <c r="L20" s="123">
        <v>2.5</v>
      </c>
      <c r="M20" s="123">
        <v>3.1</v>
      </c>
      <c r="N20" s="123">
        <v>3</v>
      </c>
      <c r="O20" s="123">
        <v>1.7</v>
      </c>
      <c r="P20" s="123">
        <v>3</v>
      </c>
      <c r="Q20" s="123">
        <v>1.8</v>
      </c>
      <c r="R20" s="123">
        <v>2.7</v>
      </c>
      <c r="S20" s="123">
        <v>0.7</v>
      </c>
      <c r="T20" s="122"/>
      <c r="U20" s="123">
        <v>1.8</v>
      </c>
      <c r="V20" s="123">
        <v>4.9000000000000004</v>
      </c>
      <c r="W20" s="123">
        <v>1.7</v>
      </c>
      <c r="X20" s="123">
        <v>2.5</v>
      </c>
      <c r="Y20" s="123">
        <v>3.2</v>
      </c>
      <c r="Z20" s="123">
        <v>4.3</v>
      </c>
      <c r="AA20" s="123">
        <v>3.4</v>
      </c>
      <c r="AB20" s="123">
        <v>4.0999999999999996</v>
      </c>
      <c r="AC20" s="123">
        <v>4.2</v>
      </c>
      <c r="AD20" s="123">
        <v>4.4000000000000004</v>
      </c>
      <c r="AE20" s="123">
        <v>5.5</v>
      </c>
      <c r="AF20" s="123">
        <v>5.9</v>
      </c>
      <c r="AG20" s="123">
        <v>6.1</v>
      </c>
      <c r="AH20" s="124">
        <v>7.2</v>
      </c>
      <c r="AI20" s="114"/>
    </row>
    <row r="21" spans="1:35">
      <c r="A21" s="120" t="s">
        <v>30</v>
      </c>
      <c r="B21" s="121">
        <v>3.3</v>
      </c>
      <c r="C21" s="123">
        <v>3.3</v>
      </c>
      <c r="D21" s="123">
        <v>3.7</v>
      </c>
      <c r="E21" s="123">
        <v>4.0999999999999996</v>
      </c>
      <c r="F21" s="123">
        <v>3.7</v>
      </c>
      <c r="G21" s="123">
        <v>3.2</v>
      </c>
      <c r="H21" s="123">
        <v>3</v>
      </c>
      <c r="I21" s="123">
        <v>2.7</v>
      </c>
      <c r="J21" s="123">
        <v>3.8</v>
      </c>
      <c r="K21" s="123">
        <v>2.9</v>
      </c>
      <c r="L21" s="123">
        <v>2.8</v>
      </c>
      <c r="M21" s="123">
        <v>2.4</v>
      </c>
      <c r="N21" s="123">
        <v>2.2999999999999998</v>
      </c>
      <c r="O21" s="123">
        <v>2.1</v>
      </c>
      <c r="P21" s="123">
        <v>2.2999999999999998</v>
      </c>
      <c r="Q21" s="123">
        <v>1.1000000000000001</v>
      </c>
      <c r="R21" s="123">
        <v>2</v>
      </c>
      <c r="S21" s="123">
        <v>2.5</v>
      </c>
      <c r="T21" s="123">
        <v>1.8</v>
      </c>
      <c r="U21" s="122"/>
      <c r="V21" s="123">
        <v>4.2</v>
      </c>
      <c r="W21" s="123">
        <v>0.8</v>
      </c>
      <c r="X21" s="123">
        <v>1.8</v>
      </c>
      <c r="Y21" s="123">
        <v>2.4</v>
      </c>
      <c r="Z21" s="123">
        <v>3.5</v>
      </c>
      <c r="AA21" s="123">
        <v>2.6</v>
      </c>
      <c r="AB21" s="123">
        <v>3.4</v>
      </c>
      <c r="AC21" s="123">
        <v>3.6</v>
      </c>
      <c r="AD21" s="123">
        <v>3.5</v>
      </c>
      <c r="AE21" s="123">
        <v>4.8</v>
      </c>
      <c r="AF21" s="123">
        <v>5.2</v>
      </c>
      <c r="AG21" s="123">
        <v>5.4</v>
      </c>
      <c r="AH21" s="124">
        <v>6.6</v>
      </c>
      <c r="AI21" s="114"/>
    </row>
    <row r="22" spans="1:35">
      <c r="A22" s="120" t="s">
        <v>52</v>
      </c>
      <c r="B22" s="121">
        <v>6.4</v>
      </c>
      <c r="C22" s="123">
        <v>6.2</v>
      </c>
      <c r="D22" s="123">
        <v>6.6</v>
      </c>
      <c r="E22" s="123">
        <v>7</v>
      </c>
      <c r="F22" s="123">
        <v>6.5</v>
      </c>
      <c r="G22" s="123">
        <v>6.1</v>
      </c>
      <c r="H22" s="123">
        <v>5.2</v>
      </c>
      <c r="I22" s="123">
        <v>5.6</v>
      </c>
      <c r="J22" s="123">
        <v>6.3</v>
      </c>
      <c r="K22" s="123">
        <v>5.7</v>
      </c>
      <c r="L22" s="123">
        <v>5.7</v>
      </c>
      <c r="M22" s="123">
        <v>2.9</v>
      </c>
      <c r="N22" s="123">
        <v>2.6</v>
      </c>
      <c r="O22" s="123">
        <v>4.9000000000000004</v>
      </c>
      <c r="P22" s="123">
        <v>3.1</v>
      </c>
      <c r="Q22" s="123">
        <v>3.2</v>
      </c>
      <c r="R22" s="123">
        <v>3.1</v>
      </c>
      <c r="S22" s="123">
        <v>5.6</v>
      </c>
      <c r="T22" s="123">
        <v>4.9000000000000004</v>
      </c>
      <c r="U22" s="123">
        <v>4.2</v>
      </c>
      <c r="V22" s="122"/>
      <c r="W22" s="123">
        <v>3.4</v>
      </c>
      <c r="X22" s="123">
        <v>2.5</v>
      </c>
      <c r="Y22" s="123">
        <v>1.9</v>
      </c>
      <c r="Z22" s="123">
        <v>0.8</v>
      </c>
      <c r="AA22" s="123">
        <v>2.5</v>
      </c>
      <c r="AB22" s="123">
        <v>2.1</v>
      </c>
      <c r="AC22" s="123">
        <v>2.4</v>
      </c>
      <c r="AD22" s="123">
        <v>1.8</v>
      </c>
      <c r="AE22" s="123">
        <v>1.7</v>
      </c>
      <c r="AF22" s="123">
        <v>1.5</v>
      </c>
      <c r="AG22" s="123">
        <v>1.7</v>
      </c>
      <c r="AH22" s="124">
        <v>3.5</v>
      </c>
      <c r="AI22" s="114"/>
    </row>
    <row r="23" spans="1:35">
      <c r="A23" s="120" t="s">
        <v>100</v>
      </c>
      <c r="B23" s="121">
        <v>3.1</v>
      </c>
      <c r="C23" s="123">
        <v>3</v>
      </c>
      <c r="D23" s="123">
        <v>3.3</v>
      </c>
      <c r="E23" s="123">
        <v>3.7</v>
      </c>
      <c r="F23" s="123">
        <v>3.3</v>
      </c>
      <c r="G23" s="123">
        <v>2.9</v>
      </c>
      <c r="H23" s="123">
        <v>2.7</v>
      </c>
      <c r="I23" s="123">
        <v>2.2999999999999998</v>
      </c>
      <c r="J23" s="123">
        <v>3.5</v>
      </c>
      <c r="K23" s="123">
        <v>2.5</v>
      </c>
      <c r="L23" s="123">
        <v>2.5</v>
      </c>
      <c r="M23" s="123">
        <v>1.7</v>
      </c>
      <c r="N23" s="123">
        <v>1.5</v>
      </c>
      <c r="O23" s="123">
        <v>1.7</v>
      </c>
      <c r="P23" s="123">
        <v>1.6</v>
      </c>
      <c r="Q23" s="123">
        <v>0.5</v>
      </c>
      <c r="R23" s="123">
        <v>1.2</v>
      </c>
      <c r="S23" s="123">
        <v>2.2999999999999998</v>
      </c>
      <c r="T23" s="123">
        <v>1.7</v>
      </c>
      <c r="U23" s="123">
        <v>0.8</v>
      </c>
      <c r="V23" s="123">
        <v>3.4</v>
      </c>
      <c r="W23" s="122"/>
      <c r="X23" s="123">
        <v>1</v>
      </c>
      <c r="Y23" s="123">
        <v>1.7</v>
      </c>
      <c r="Z23" s="123">
        <v>2.7</v>
      </c>
      <c r="AA23" s="123">
        <v>1.8</v>
      </c>
      <c r="AB23" s="123">
        <v>2.6</v>
      </c>
      <c r="AC23" s="123">
        <v>2.9</v>
      </c>
      <c r="AD23" s="123">
        <v>2.8</v>
      </c>
      <c r="AE23" s="123">
        <v>4</v>
      </c>
      <c r="AF23" s="123">
        <v>4.4000000000000004</v>
      </c>
      <c r="AG23" s="123">
        <v>4.5999999999999996</v>
      </c>
      <c r="AH23" s="124">
        <v>6</v>
      </c>
      <c r="AI23" s="114"/>
    </row>
    <row r="24" spans="1:35">
      <c r="A24" s="120" t="s">
        <v>33</v>
      </c>
      <c r="B24" s="121">
        <v>4</v>
      </c>
      <c r="C24" s="123">
        <v>3.9</v>
      </c>
      <c r="D24" s="123">
        <v>4.2</v>
      </c>
      <c r="E24" s="123">
        <v>4.5999999999999996</v>
      </c>
      <c r="F24" s="123">
        <v>4.2</v>
      </c>
      <c r="G24" s="123">
        <v>3.7</v>
      </c>
      <c r="H24" s="123">
        <v>3.4</v>
      </c>
      <c r="I24" s="123">
        <v>3.2</v>
      </c>
      <c r="J24" s="123">
        <v>4.2</v>
      </c>
      <c r="K24" s="123">
        <v>3.3</v>
      </c>
      <c r="L24" s="123">
        <v>3.3</v>
      </c>
      <c r="M24" s="123">
        <v>0.8</v>
      </c>
      <c r="N24" s="123">
        <v>0.6</v>
      </c>
      <c r="O24" s="123">
        <v>2.6</v>
      </c>
      <c r="P24" s="123">
        <v>1</v>
      </c>
      <c r="Q24" s="123">
        <v>0.9</v>
      </c>
      <c r="R24" s="123">
        <v>1</v>
      </c>
      <c r="S24" s="123">
        <v>3.2</v>
      </c>
      <c r="T24" s="123">
        <v>2.5</v>
      </c>
      <c r="U24" s="123">
        <v>1.8</v>
      </c>
      <c r="V24" s="123">
        <v>2.5</v>
      </c>
      <c r="W24" s="123">
        <v>1</v>
      </c>
      <c r="X24" s="122"/>
      <c r="Y24" s="123">
        <v>0.7</v>
      </c>
      <c r="Z24" s="123">
        <v>1.8</v>
      </c>
      <c r="AA24" s="123">
        <v>0.9</v>
      </c>
      <c r="AB24" s="123">
        <v>1.7</v>
      </c>
      <c r="AC24" s="123">
        <v>2.1</v>
      </c>
      <c r="AD24" s="123">
        <v>1.8</v>
      </c>
      <c r="AE24" s="123">
        <v>3.1</v>
      </c>
      <c r="AF24" s="123">
        <v>3.5</v>
      </c>
      <c r="AG24" s="123">
        <v>3.7</v>
      </c>
      <c r="AH24" s="124">
        <v>5.0999999999999996</v>
      </c>
      <c r="AI24" s="114"/>
    </row>
    <row r="25" spans="1:35">
      <c r="A25" s="120" t="s">
        <v>101</v>
      </c>
      <c r="B25" s="121">
        <v>4.5999999999999996</v>
      </c>
      <c r="C25" s="123">
        <v>4.5</v>
      </c>
      <c r="D25" s="123">
        <v>4.8</v>
      </c>
      <c r="E25" s="123">
        <v>5.2</v>
      </c>
      <c r="F25" s="123">
        <v>4.8</v>
      </c>
      <c r="G25" s="123">
        <v>4.4000000000000004</v>
      </c>
      <c r="H25" s="123">
        <v>3.9</v>
      </c>
      <c r="I25" s="123">
        <v>3.8</v>
      </c>
      <c r="J25" s="123">
        <v>4.8</v>
      </c>
      <c r="K25" s="123">
        <v>4</v>
      </c>
      <c r="L25" s="123">
        <v>4</v>
      </c>
      <c r="M25" s="123">
        <v>1.2</v>
      </c>
      <c r="N25" s="123">
        <v>0.9</v>
      </c>
      <c r="O25" s="123">
        <v>3.2</v>
      </c>
      <c r="P25" s="123">
        <v>1.4</v>
      </c>
      <c r="Q25" s="123">
        <v>1.5</v>
      </c>
      <c r="R25" s="123">
        <v>1.4</v>
      </c>
      <c r="S25" s="123">
        <v>3.8</v>
      </c>
      <c r="T25" s="123">
        <v>3.2</v>
      </c>
      <c r="U25" s="123">
        <v>2.4</v>
      </c>
      <c r="V25" s="123">
        <v>1.9</v>
      </c>
      <c r="W25" s="123">
        <v>1.7</v>
      </c>
      <c r="X25" s="123">
        <v>0.7</v>
      </c>
      <c r="Y25" s="122"/>
      <c r="Z25" s="123">
        <v>1.2</v>
      </c>
      <c r="AA25" s="123">
        <v>0.9</v>
      </c>
      <c r="AB25" s="123">
        <v>1.2</v>
      </c>
      <c r="AC25" s="123">
        <v>1.7</v>
      </c>
      <c r="AD25" s="123">
        <v>1.4</v>
      </c>
      <c r="AE25" s="123">
        <v>2.5</v>
      </c>
      <c r="AF25" s="123">
        <v>2.9</v>
      </c>
      <c r="AG25" s="123">
        <v>3.1</v>
      </c>
      <c r="AH25" s="124">
        <v>4.5999999999999996</v>
      </c>
      <c r="AI25" s="114"/>
    </row>
    <row r="26" spans="1:35">
      <c r="A26" s="120" t="s">
        <v>53</v>
      </c>
      <c r="B26" s="121">
        <v>5.7</v>
      </c>
      <c r="C26" s="123">
        <v>5.6</v>
      </c>
      <c r="D26" s="123">
        <v>5.9</v>
      </c>
      <c r="E26" s="123">
        <v>6.3</v>
      </c>
      <c r="F26" s="123">
        <v>5.9</v>
      </c>
      <c r="G26" s="123">
        <v>5.5</v>
      </c>
      <c r="H26" s="123">
        <v>4.7</v>
      </c>
      <c r="I26" s="123">
        <v>4.9000000000000004</v>
      </c>
      <c r="J26" s="123">
        <v>5.7</v>
      </c>
      <c r="K26" s="123">
        <v>5.0999999999999996</v>
      </c>
      <c r="L26" s="123">
        <v>5</v>
      </c>
      <c r="M26" s="123">
        <v>2.2999999999999998</v>
      </c>
      <c r="N26" s="123">
        <v>2</v>
      </c>
      <c r="O26" s="123">
        <v>4.3</v>
      </c>
      <c r="P26" s="123">
        <v>2.4</v>
      </c>
      <c r="Q26" s="123">
        <v>2.6</v>
      </c>
      <c r="R26" s="123">
        <v>2.5</v>
      </c>
      <c r="S26" s="123">
        <v>4.9000000000000004</v>
      </c>
      <c r="T26" s="123">
        <v>4.3</v>
      </c>
      <c r="U26" s="123">
        <v>3.5</v>
      </c>
      <c r="V26" s="123">
        <v>0.8</v>
      </c>
      <c r="W26" s="123">
        <v>2.7</v>
      </c>
      <c r="X26" s="123">
        <v>1.8</v>
      </c>
      <c r="Y26" s="123">
        <v>1.2</v>
      </c>
      <c r="Z26" s="122"/>
      <c r="AA26" s="123">
        <v>1.8</v>
      </c>
      <c r="AB26" s="123">
        <v>1.4</v>
      </c>
      <c r="AC26" s="123">
        <v>1.8</v>
      </c>
      <c r="AD26" s="123">
        <v>1.3</v>
      </c>
      <c r="AE26" s="123">
        <v>1.6</v>
      </c>
      <c r="AF26" s="123">
        <v>1.8</v>
      </c>
      <c r="AG26" s="123">
        <v>2</v>
      </c>
      <c r="AH26" s="124">
        <v>3.7</v>
      </c>
      <c r="AI26" s="114"/>
    </row>
    <row r="27" spans="1:35">
      <c r="A27" s="120" t="s">
        <v>44</v>
      </c>
      <c r="B27" s="121">
        <v>4.8</v>
      </c>
      <c r="C27" s="123">
        <v>4.7</v>
      </c>
      <c r="D27" s="123">
        <v>5</v>
      </c>
      <c r="E27" s="123">
        <v>5.4</v>
      </c>
      <c r="F27" s="123">
        <v>5</v>
      </c>
      <c r="G27" s="123">
        <v>4.5</v>
      </c>
      <c r="H27" s="123">
        <v>4</v>
      </c>
      <c r="I27" s="123">
        <v>4</v>
      </c>
      <c r="J27" s="123">
        <v>4.9000000000000004</v>
      </c>
      <c r="K27" s="123">
        <v>4.2</v>
      </c>
      <c r="L27" s="123">
        <v>4.0999999999999996</v>
      </c>
      <c r="M27" s="123">
        <v>1.2</v>
      </c>
      <c r="N27" s="123">
        <v>0.9</v>
      </c>
      <c r="O27" s="123">
        <v>3.4</v>
      </c>
      <c r="P27" s="123">
        <v>1.4</v>
      </c>
      <c r="Q27" s="123">
        <v>1.7</v>
      </c>
      <c r="R27" s="123">
        <v>1.4</v>
      </c>
      <c r="S27" s="123">
        <v>4</v>
      </c>
      <c r="T27" s="123">
        <v>3.4</v>
      </c>
      <c r="U27" s="123">
        <v>2.6</v>
      </c>
      <c r="V27" s="123">
        <v>2.5</v>
      </c>
      <c r="W27" s="123">
        <v>1.8</v>
      </c>
      <c r="X27" s="123">
        <v>0.9</v>
      </c>
      <c r="Y27" s="123">
        <v>0.9</v>
      </c>
      <c r="Z27" s="123">
        <v>1.8</v>
      </c>
      <c r="AA27" s="122"/>
      <c r="AB27" s="123">
        <v>1.4</v>
      </c>
      <c r="AC27" s="123">
        <v>1.8</v>
      </c>
      <c r="AD27" s="123">
        <v>1.6</v>
      </c>
      <c r="AE27" s="123">
        <v>3</v>
      </c>
      <c r="AF27" s="123">
        <v>3.5</v>
      </c>
      <c r="AG27" s="123">
        <v>3.7</v>
      </c>
      <c r="AH27" s="124">
        <v>5.0999999999999996</v>
      </c>
      <c r="AI27" s="114"/>
    </row>
    <row r="28" spans="1:35">
      <c r="A28" s="120" t="s">
        <v>45</v>
      </c>
      <c r="B28" s="121">
        <v>5.6</v>
      </c>
      <c r="C28" s="123">
        <v>5.5</v>
      </c>
      <c r="D28" s="123">
        <v>5.8</v>
      </c>
      <c r="E28" s="123">
        <v>6.2</v>
      </c>
      <c r="F28" s="123">
        <v>5.8</v>
      </c>
      <c r="G28" s="123">
        <v>5.3</v>
      </c>
      <c r="H28" s="123">
        <v>4.5999999999999996</v>
      </c>
      <c r="I28" s="123">
        <v>4.8</v>
      </c>
      <c r="J28" s="123">
        <v>5.6</v>
      </c>
      <c r="K28" s="123">
        <v>4.9000000000000004</v>
      </c>
      <c r="L28" s="123">
        <v>4.9000000000000004</v>
      </c>
      <c r="M28" s="123">
        <v>2</v>
      </c>
      <c r="N28" s="123">
        <v>1.8</v>
      </c>
      <c r="O28" s="123">
        <v>4.0999999999999996</v>
      </c>
      <c r="P28" s="123">
        <v>2.2000000000000002</v>
      </c>
      <c r="Q28" s="123">
        <v>2.4</v>
      </c>
      <c r="R28" s="123">
        <v>2.2000000000000002</v>
      </c>
      <c r="S28" s="123">
        <v>4.8</v>
      </c>
      <c r="T28" s="123">
        <v>4.0999999999999996</v>
      </c>
      <c r="U28" s="123">
        <v>3.4</v>
      </c>
      <c r="V28" s="123">
        <v>2.1</v>
      </c>
      <c r="W28" s="123">
        <v>2.6</v>
      </c>
      <c r="X28" s="123">
        <v>1.7</v>
      </c>
      <c r="Y28" s="123">
        <v>1.2</v>
      </c>
      <c r="Z28" s="123">
        <v>1.4</v>
      </c>
      <c r="AA28" s="123">
        <v>1.4</v>
      </c>
      <c r="AB28" s="122"/>
      <c r="AC28" s="123">
        <v>0.7</v>
      </c>
      <c r="AD28" s="123">
        <v>0.5</v>
      </c>
      <c r="AE28" s="123">
        <v>2.2000000000000002</v>
      </c>
      <c r="AF28" s="123">
        <v>2.7</v>
      </c>
      <c r="AG28" s="123">
        <v>2.9</v>
      </c>
      <c r="AH28" s="124">
        <v>4.5</v>
      </c>
      <c r="AI28" s="114"/>
    </row>
    <row r="29" spans="1:35">
      <c r="A29" s="127" t="s">
        <v>46</v>
      </c>
      <c r="B29" s="121">
        <v>5.4</v>
      </c>
      <c r="C29" s="123">
        <v>5.3</v>
      </c>
      <c r="D29" s="123">
        <v>5.6</v>
      </c>
      <c r="E29" s="123">
        <v>6</v>
      </c>
      <c r="F29" s="123">
        <v>5.6</v>
      </c>
      <c r="G29" s="123">
        <v>5.2</v>
      </c>
      <c r="H29" s="123">
        <v>5.0999999999999996</v>
      </c>
      <c r="I29" s="123">
        <v>4.7</v>
      </c>
      <c r="J29" s="123">
        <v>6.3</v>
      </c>
      <c r="K29" s="123">
        <v>4.9000000000000004</v>
      </c>
      <c r="L29" s="123">
        <v>4.9000000000000004</v>
      </c>
      <c r="M29" s="123">
        <v>2.4</v>
      </c>
      <c r="N29" s="123">
        <v>2.2000000000000002</v>
      </c>
      <c r="O29" s="123">
        <v>4.2</v>
      </c>
      <c r="P29" s="123">
        <v>2.6</v>
      </c>
      <c r="Q29" s="123">
        <v>2.8</v>
      </c>
      <c r="R29" s="123">
        <v>2.6</v>
      </c>
      <c r="S29" s="123">
        <v>4.8</v>
      </c>
      <c r="T29" s="123">
        <v>4.2</v>
      </c>
      <c r="U29" s="123">
        <v>3.6</v>
      </c>
      <c r="V29" s="123">
        <v>2.4</v>
      </c>
      <c r="W29" s="123">
        <v>2.9</v>
      </c>
      <c r="X29" s="123">
        <v>2.1</v>
      </c>
      <c r="Y29" s="123">
        <v>1.7</v>
      </c>
      <c r="Z29" s="123">
        <v>1.8</v>
      </c>
      <c r="AA29" s="123">
        <v>1.8</v>
      </c>
      <c r="AB29" s="123">
        <v>0.7</v>
      </c>
      <c r="AC29" s="122"/>
      <c r="AD29" s="123">
        <v>1.1000000000000001</v>
      </c>
      <c r="AE29" s="123">
        <v>2.5</v>
      </c>
      <c r="AF29" s="123">
        <v>2.9</v>
      </c>
      <c r="AG29" s="123">
        <v>3.1</v>
      </c>
      <c r="AH29" s="124">
        <v>5.0999999999999996</v>
      </c>
      <c r="AI29" s="114"/>
    </row>
    <row r="30" spans="1:35">
      <c r="A30" s="125" t="s">
        <v>102</v>
      </c>
      <c r="B30" s="121">
        <v>5.6</v>
      </c>
      <c r="C30" s="123">
        <v>5.5</v>
      </c>
      <c r="D30" s="123">
        <v>6</v>
      </c>
      <c r="E30" s="123">
        <v>6.3</v>
      </c>
      <c r="F30" s="123">
        <v>5.8</v>
      </c>
      <c r="G30" s="123">
        <v>5.4</v>
      </c>
      <c r="H30" s="123">
        <v>4.7</v>
      </c>
      <c r="I30" s="123">
        <v>4.9000000000000004</v>
      </c>
      <c r="J30" s="123">
        <v>5.8</v>
      </c>
      <c r="K30" s="123">
        <v>5</v>
      </c>
      <c r="L30" s="123">
        <v>5</v>
      </c>
      <c r="M30" s="123">
        <v>2.2000000000000002</v>
      </c>
      <c r="N30" s="123">
        <v>1.9</v>
      </c>
      <c r="O30" s="123">
        <v>4.3</v>
      </c>
      <c r="P30" s="123">
        <v>2.4</v>
      </c>
      <c r="Q30" s="123">
        <v>2.6</v>
      </c>
      <c r="R30" s="123">
        <v>2.5</v>
      </c>
      <c r="S30" s="123">
        <v>4.9000000000000004</v>
      </c>
      <c r="T30" s="123">
        <v>4.4000000000000004</v>
      </c>
      <c r="U30" s="123">
        <v>3.5</v>
      </c>
      <c r="V30" s="123">
        <v>1.8</v>
      </c>
      <c r="W30" s="123">
        <v>2.8</v>
      </c>
      <c r="X30" s="123">
        <v>1.8</v>
      </c>
      <c r="Y30" s="123">
        <v>1.4</v>
      </c>
      <c r="Z30" s="123">
        <v>1.3</v>
      </c>
      <c r="AA30" s="123">
        <v>1.6</v>
      </c>
      <c r="AB30" s="123">
        <v>0.5</v>
      </c>
      <c r="AC30" s="123">
        <v>1.1000000000000001</v>
      </c>
      <c r="AD30" s="122"/>
      <c r="AE30" s="123">
        <v>1.8</v>
      </c>
      <c r="AF30" s="123">
        <v>2.2999999999999998</v>
      </c>
      <c r="AG30" s="123">
        <v>2.5</v>
      </c>
      <c r="AH30" s="124">
        <v>4.2</v>
      </c>
      <c r="AI30" s="114"/>
    </row>
    <row r="31" spans="1:35">
      <c r="A31" s="125" t="s">
        <v>48</v>
      </c>
      <c r="B31" s="121">
        <v>7</v>
      </c>
      <c r="C31" s="123">
        <v>6.8</v>
      </c>
      <c r="D31" s="123">
        <v>7.2</v>
      </c>
      <c r="E31" s="123">
        <v>7.6</v>
      </c>
      <c r="F31" s="123">
        <v>7.1</v>
      </c>
      <c r="G31" s="123">
        <v>6.7</v>
      </c>
      <c r="H31" s="123">
        <v>5.6</v>
      </c>
      <c r="I31" s="123">
        <v>6.2</v>
      </c>
      <c r="J31" s="123">
        <v>6.8</v>
      </c>
      <c r="K31" s="123">
        <v>6.3</v>
      </c>
      <c r="L31" s="123">
        <v>6.3</v>
      </c>
      <c r="M31" s="123">
        <v>3.5</v>
      </c>
      <c r="N31" s="123">
        <v>3.2</v>
      </c>
      <c r="O31" s="123">
        <v>5.5</v>
      </c>
      <c r="P31" s="123">
        <v>3.7</v>
      </c>
      <c r="Q31" s="123">
        <v>3.8</v>
      </c>
      <c r="R31" s="123">
        <v>3.7</v>
      </c>
      <c r="S31" s="123">
        <v>6.2</v>
      </c>
      <c r="T31" s="123">
        <v>5.5</v>
      </c>
      <c r="U31" s="123">
        <v>4.8</v>
      </c>
      <c r="V31" s="123">
        <v>1.7</v>
      </c>
      <c r="W31" s="123">
        <v>4</v>
      </c>
      <c r="X31" s="123">
        <v>3.1</v>
      </c>
      <c r="Y31" s="123">
        <v>2.5</v>
      </c>
      <c r="Z31" s="123">
        <v>1.6</v>
      </c>
      <c r="AA31" s="123">
        <v>3</v>
      </c>
      <c r="AB31" s="123">
        <v>2.2000000000000002</v>
      </c>
      <c r="AC31" s="123">
        <v>2.5</v>
      </c>
      <c r="AD31" s="123">
        <v>1.8</v>
      </c>
      <c r="AE31" s="122"/>
      <c r="AF31" s="123">
        <v>1.3</v>
      </c>
      <c r="AG31" s="123">
        <v>1.6</v>
      </c>
      <c r="AH31" s="124">
        <v>3.3</v>
      </c>
      <c r="AI31" s="114"/>
    </row>
    <row r="32" spans="1:35">
      <c r="A32" s="120" t="s">
        <v>49</v>
      </c>
      <c r="B32" s="121">
        <v>7.3</v>
      </c>
      <c r="C32" s="123">
        <v>7.2</v>
      </c>
      <c r="D32" s="123">
        <v>7.5</v>
      </c>
      <c r="E32" s="123">
        <v>8</v>
      </c>
      <c r="F32" s="123">
        <v>7.5</v>
      </c>
      <c r="G32" s="123">
        <v>7.1</v>
      </c>
      <c r="H32" s="123">
        <v>5.9</v>
      </c>
      <c r="I32" s="123">
        <v>6.5</v>
      </c>
      <c r="J32" s="123">
        <v>7.1</v>
      </c>
      <c r="K32" s="123">
        <v>6.7</v>
      </c>
      <c r="L32" s="123">
        <v>6.7</v>
      </c>
      <c r="M32" s="123">
        <v>3.9</v>
      </c>
      <c r="N32" s="123">
        <v>3.6</v>
      </c>
      <c r="O32" s="123">
        <v>5.9</v>
      </c>
      <c r="P32" s="123">
        <v>4.0999999999999996</v>
      </c>
      <c r="Q32" s="123">
        <v>4.2</v>
      </c>
      <c r="R32" s="123">
        <v>4.0999999999999996</v>
      </c>
      <c r="S32" s="123">
        <v>6.6</v>
      </c>
      <c r="T32" s="123">
        <v>5.9</v>
      </c>
      <c r="U32" s="123">
        <v>5.2</v>
      </c>
      <c r="V32" s="123">
        <v>1.5</v>
      </c>
      <c r="W32" s="123">
        <v>4.4000000000000004</v>
      </c>
      <c r="X32" s="123">
        <v>3.5</v>
      </c>
      <c r="Y32" s="123">
        <v>2.9</v>
      </c>
      <c r="Z32" s="123">
        <v>1.8</v>
      </c>
      <c r="AA32" s="123">
        <v>3.5</v>
      </c>
      <c r="AB32" s="123">
        <v>2.7</v>
      </c>
      <c r="AC32" s="123">
        <v>2.9</v>
      </c>
      <c r="AD32" s="123">
        <v>2.2999999999999998</v>
      </c>
      <c r="AE32" s="123">
        <v>1.3</v>
      </c>
      <c r="AF32" s="122"/>
      <c r="AG32" s="123">
        <v>0.3</v>
      </c>
      <c r="AH32" s="124">
        <v>2.2999999999999998</v>
      </c>
      <c r="AI32" s="114"/>
    </row>
    <row r="33" spans="1:35">
      <c r="A33" s="120" t="s">
        <v>103</v>
      </c>
      <c r="B33" s="121">
        <v>7.5</v>
      </c>
      <c r="C33" s="123">
        <v>7.4</v>
      </c>
      <c r="D33" s="123">
        <v>7.7</v>
      </c>
      <c r="E33" s="123">
        <v>8.1</v>
      </c>
      <c r="F33" s="123">
        <v>7.7</v>
      </c>
      <c r="G33" s="123">
        <v>7.3</v>
      </c>
      <c r="H33" s="123">
        <v>6.1</v>
      </c>
      <c r="I33" s="123">
        <v>6.7</v>
      </c>
      <c r="J33" s="123">
        <v>7.3</v>
      </c>
      <c r="K33" s="123">
        <v>6.9</v>
      </c>
      <c r="L33" s="123">
        <v>6.9</v>
      </c>
      <c r="M33" s="123">
        <v>4.0999999999999996</v>
      </c>
      <c r="N33" s="123">
        <v>3.8</v>
      </c>
      <c r="O33" s="123">
        <v>6.1</v>
      </c>
      <c r="P33" s="123">
        <v>4.3</v>
      </c>
      <c r="Q33" s="123">
        <v>4.4000000000000004</v>
      </c>
      <c r="R33" s="123">
        <v>4.3</v>
      </c>
      <c r="S33" s="123">
        <v>6.8</v>
      </c>
      <c r="T33" s="123">
        <v>6.1</v>
      </c>
      <c r="U33" s="123">
        <v>5.4</v>
      </c>
      <c r="V33" s="123">
        <v>1.7</v>
      </c>
      <c r="W33" s="123">
        <v>4.5999999999999996</v>
      </c>
      <c r="X33" s="123">
        <v>3.7</v>
      </c>
      <c r="Y33" s="123">
        <v>3.1</v>
      </c>
      <c r="Z33" s="123">
        <v>2</v>
      </c>
      <c r="AA33" s="123">
        <v>3.7</v>
      </c>
      <c r="AB33" s="123">
        <v>2.9</v>
      </c>
      <c r="AC33" s="123">
        <v>3.1</v>
      </c>
      <c r="AD33" s="123">
        <v>2.5</v>
      </c>
      <c r="AE33" s="123">
        <v>1.6</v>
      </c>
      <c r="AF33" s="123">
        <v>0.3</v>
      </c>
      <c r="AG33" s="122"/>
      <c r="AH33" s="124">
        <v>2.1</v>
      </c>
      <c r="AI33" s="114"/>
    </row>
    <row r="34" spans="1:35" ht="13.5" thickBot="1">
      <c r="A34" s="128" t="s">
        <v>50</v>
      </c>
      <c r="B34" s="129">
        <v>8.5</v>
      </c>
      <c r="C34" s="130">
        <v>8.4</v>
      </c>
      <c r="D34" s="130">
        <v>8.6999999999999993</v>
      </c>
      <c r="E34" s="130">
        <v>9</v>
      </c>
      <c r="F34" s="130">
        <v>8.6</v>
      </c>
      <c r="G34" s="130">
        <v>8.3000000000000007</v>
      </c>
      <c r="H34" s="130">
        <v>7.8</v>
      </c>
      <c r="I34" s="130">
        <v>7.8</v>
      </c>
      <c r="J34" s="130">
        <v>9.3000000000000007</v>
      </c>
      <c r="K34" s="130">
        <v>7.9</v>
      </c>
      <c r="L34" s="130">
        <v>7.9</v>
      </c>
      <c r="M34" s="130">
        <v>5.5</v>
      </c>
      <c r="N34" s="130">
        <v>5.3</v>
      </c>
      <c r="O34" s="130">
        <v>7.3</v>
      </c>
      <c r="P34" s="130">
        <v>5.7</v>
      </c>
      <c r="Q34" s="130">
        <v>5.8</v>
      </c>
      <c r="R34" s="130">
        <v>5.7</v>
      </c>
      <c r="S34" s="130">
        <v>7.8</v>
      </c>
      <c r="T34" s="130">
        <v>7.2</v>
      </c>
      <c r="U34" s="130">
        <v>6.6</v>
      </c>
      <c r="V34" s="130">
        <v>3.5</v>
      </c>
      <c r="W34" s="130">
        <v>6</v>
      </c>
      <c r="X34" s="130">
        <v>5.0999999999999996</v>
      </c>
      <c r="Y34" s="130">
        <v>4.5999999999999996</v>
      </c>
      <c r="Z34" s="130">
        <v>3.7</v>
      </c>
      <c r="AA34" s="130">
        <v>5.0999999999999996</v>
      </c>
      <c r="AB34" s="130">
        <v>4.5</v>
      </c>
      <c r="AC34" s="130">
        <v>5.0999999999999996</v>
      </c>
      <c r="AD34" s="130">
        <v>4.2</v>
      </c>
      <c r="AE34" s="130">
        <v>3.3</v>
      </c>
      <c r="AF34" s="130">
        <v>2.2999999999999998</v>
      </c>
      <c r="AG34" s="130">
        <v>2.1</v>
      </c>
      <c r="AH34" s="131"/>
      <c r="AI34" s="114"/>
    </row>
    <row r="35" spans="1:35" ht="62.25" thickBot="1">
      <c r="A35" s="132"/>
      <c r="B35" s="133" t="s">
        <v>55</v>
      </c>
      <c r="C35" s="112" t="s">
        <v>56</v>
      </c>
      <c r="D35" s="112" t="s">
        <v>92</v>
      </c>
      <c r="E35" s="112" t="s">
        <v>58</v>
      </c>
      <c r="F35" s="112" t="s">
        <v>93</v>
      </c>
      <c r="G35" s="112" t="s">
        <v>94</v>
      </c>
      <c r="H35" s="112" t="s">
        <v>95</v>
      </c>
      <c r="I35" s="112" t="s">
        <v>62</v>
      </c>
      <c r="J35" s="112" t="s">
        <v>96</v>
      </c>
      <c r="K35" s="112" t="s">
        <v>63</v>
      </c>
      <c r="L35" s="112" t="s">
        <v>64</v>
      </c>
      <c r="M35" s="112" t="s">
        <v>32</v>
      </c>
      <c r="N35" s="112" t="s">
        <v>43</v>
      </c>
      <c r="O35" s="112" t="s">
        <v>65</v>
      </c>
      <c r="P35" s="112" t="s">
        <v>34</v>
      </c>
      <c r="Q35" s="112" t="s">
        <v>97</v>
      </c>
      <c r="R35" s="112" t="s">
        <v>98</v>
      </c>
      <c r="S35" s="112" t="s">
        <v>29</v>
      </c>
      <c r="T35" s="112" t="s">
        <v>99</v>
      </c>
      <c r="U35" s="112" t="s">
        <v>30</v>
      </c>
      <c r="V35" s="112" t="s">
        <v>52</v>
      </c>
      <c r="W35" s="112" t="s">
        <v>100</v>
      </c>
      <c r="X35" s="112" t="s">
        <v>33</v>
      </c>
      <c r="Y35" s="112" t="s">
        <v>101</v>
      </c>
      <c r="Z35" s="112" t="s">
        <v>53</v>
      </c>
      <c r="AA35" s="112" t="s">
        <v>44</v>
      </c>
      <c r="AB35" s="112" t="s">
        <v>45</v>
      </c>
      <c r="AC35" s="112" t="s">
        <v>46</v>
      </c>
      <c r="AD35" s="112" t="s">
        <v>102</v>
      </c>
      <c r="AE35" s="112" t="s">
        <v>48</v>
      </c>
      <c r="AF35" s="112" t="s">
        <v>49</v>
      </c>
      <c r="AG35" s="112" t="s">
        <v>103</v>
      </c>
      <c r="AH35" s="134" t="s">
        <v>50</v>
      </c>
      <c r="AI35" s="114"/>
    </row>
    <row r="38" spans="1:35" ht="20.25">
      <c r="B38" s="165" t="s">
        <v>105</v>
      </c>
      <c r="C38" s="165"/>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row>
    <row r="40" spans="1:35" ht="48.75" customHeight="1">
      <c r="A40" s="166" t="s">
        <v>106</v>
      </c>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row>
    <row r="42" spans="1:35" ht="66" customHeight="1">
      <c r="A42" s="166" t="s">
        <v>119</v>
      </c>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row>
    <row r="45" spans="1:35" ht="18">
      <c r="B45" s="167"/>
      <c r="C45" s="167"/>
      <c r="D45" s="167"/>
      <c r="E45" s="167"/>
      <c r="F45" s="167"/>
      <c r="G45" s="167"/>
      <c r="H45" s="167"/>
      <c r="I45" s="167"/>
      <c r="J45" s="167"/>
      <c r="K45" s="167"/>
      <c r="L45" s="167"/>
    </row>
    <row r="47" spans="1:35">
      <c r="A47" s="114" t="s">
        <v>107</v>
      </c>
    </row>
    <row r="49" spans="1:34">
      <c r="A49" s="135" t="s">
        <v>108</v>
      </c>
    </row>
    <row r="51" spans="1:34">
      <c r="A51" s="135" t="s">
        <v>109</v>
      </c>
    </row>
    <row r="54" spans="1:34" ht="14.25">
      <c r="A54" s="136"/>
      <c r="B54" s="137"/>
      <c r="C54" s="164" t="s">
        <v>110</v>
      </c>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row>
    <row r="56" spans="1:34" ht="14.25">
      <c r="A56" s="138"/>
      <c r="B56" s="137"/>
      <c r="C56" s="164" t="s">
        <v>111</v>
      </c>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4"/>
      <c r="AE56" s="164"/>
      <c r="AF56" s="164"/>
      <c r="AG56" s="164"/>
      <c r="AH56" s="164"/>
    </row>
    <row r="57" spans="1:34" ht="14.25">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row>
    <row r="58" spans="1:34" ht="14.25">
      <c r="A58" s="140"/>
      <c r="B58" s="137"/>
      <c r="C58" s="164" t="s">
        <v>112</v>
      </c>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row>
    <row r="59" spans="1:34" ht="14.25">
      <c r="L59" s="139"/>
      <c r="M59" s="139"/>
      <c r="N59" s="139"/>
      <c r="O59" s="139"/>
      <c r="P59" s="139"/>
      <c r="Q59" s="139"/>
      <c r="R59" s="139"/>
      <c r="S59" s="139"/>
      <c r="T59" s="139"/>
      <c r="U59" s="139"/>
      <c r="V59" s="139"/>
      <c r="W59" s="139"/>
      <c r="X59" s="139"/>
      <c r="Y59" s="139"/>
      <c r="Z59" s="139"/>
      <c r="AA59" s="139"/>
      <c r="AB59" s="139"/>
      <c r="AC59" s="139"/>
      <c r="AD59" s="139"/>
      <c r="AE59" s="139"/>
      <c r="AF59" s="139"/>
      <c r="AG59" s="139"/>
      <c r="AH59" s="139"/>
    </row>
    <row r="60" spans="1:34" ht="14.25">
      <c r="A60" s="141"/>
      <c r="B60" s="137"/>
      <c r="C60" s="164" t="s">
        <v>113</v>
      </c>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row>
    <row r="61" spans="1:34" ht="14.25">
      <c r="K61" s="139"/>
    </row>
    <row r="62" spans="1:34" ht="14.25">
      <c r="A62" s="142"/>
      <c r="B62" s="137"/>
      <c r="C62" s="164" t="s">
        <v>114</v>
      </c>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c r="AF62" s="164"/>
      <c r="AG62" s="164"/>
      <c r="AH62" s="164"/>
    </row>
    <row r="65" spans="1:23" ht="15">
      <c r="A65" s="143" t="s">
        <v>115</v>
      </c>
      <c r="B65" s="168" t="s">
        <v>116</v>
      </c>
      <c r="C65" s="168"/>
      <c r="D65" s="168"/>
      <c r="E65" s="168"/>
      <c r="F65" s="168"/>
      <c r="G65" s="168"/>
      <c r="H65" s="168"/>
      <c r="I65" s="168"/>
      <c r="J65" s="168"/>
      <c r="K65" s="168"/>
      <c r="L65" s="168"/>
      <c r="M65" s="168"/>
      <c r="N65" s="168"/>
      <c r="O65" s="168"/>
      <c r="P65" s="168"/>
      <c r="Q65" s="168"/>
      <c r="R65" s="168"/>
      <c r="S65" s="168"/>
      <c r="T65" s="168"/>
      <c r="U65" s="168"/>
      <c r="V65" s="168"/>
      <c r="W65" s="168"/>
    </row>
    <row r="67" spans="1:23" ht="15">
      <c r="A67" s="143" t="s">
        <v>117</v>
      </c>
      <c r="B67" s="168" t="s">
        <v>118</v>
      </c>
      <c r="C67" s="168"/>
      <c r="D67" s="168"/>
      <c r="E67" s="168"/>
      <c r="F67" s="168"/>
      <c r="G67" s="168"/>
      <c r="H67" s="168"/>
      <c r="I67" s="168"/>
      <c r="J67" s="168"/>
      <c r="K67" s="168"/>
      <c r="L67" s="168"/>
      <c r="M67" s="168"/>
      <c r="N67" s="168"/>
      <c r="O67" s="168"/>
      <c r="P67" s="168"/>
      <c r="Q67" s="168"/>
      <c r="R67" s="168"/>
      <c r="S67" s="168"/>
      <c r="T67" s="144"/>
      <c r="U67" s="144"/>
      <c r="V67" s="144"/>
      <c r="W67" s="144"/>
    </row>
  </sheetData>
  <mergeCells count="11">
    <mergeCell ref="C58:AH58"/>
    <mergeCell ref="C60:AH60"/>
    <mergeCell ref="C62:AH62"/>
    <mergeCell ref="B65:W65"/>
    <mergeCell ref="B67:S67"/>
    <mergeCell ref="C56:AH56"/>
    <mergeCell ref="B38:AG38"/>
    <mergeCell ref="A40:AH40"/>
    <mergeCell ref="A42:AH42"/>
    <mergeCell ref="B45:L45"/>
    <mergeCell ref="C54:AH54"/>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sheetPr>
    <tabColor rgb="FFFF0000"/>
  </sheetPr>
  <dimension ref="A1:U82"/>
  <sheetViews>
    <sheetView zoomScaleNormal="100" workbookViewId="0">
      <pane ySplit="1" topLeftCell="A2" activePane="bottomLeft" state="frozen"/>
      <selection pane="bottomLeft" activeCell="A41" sqref="A41:XFD41"/>
    </sheetView>
  </sheetViews>
  <sheetFormatPr baseColWidth="10" defaultRowHeight="11.25"/>
  <cols>
    <col min="1" max="1" width="10.7109375" style="9" customWidth="1"/>
    <col min="2" max="2" width="6.7109375" style="9" customWidth="1"/>
    <col min="3" max="3" width="5.42578125" style="6" customWidth="1"/>
    <col min="4" max="4" width="7.85546875" style="9" bestFit="1" customWidth="1"/>
    <col min="5" max="5" width="4" style="9" bestFit="1" customWidth="1"/>
    <col min="6" max="6" width="10.140625" style="9" bestFit="1" customWidth="1"/>
    <col min="7" max="7" width="3" style="9" customWidth="1"/>
    <col min="8" max="8" width="1.5703125" style="9" customWidth="1"/>
    <col min="9" max="9" width="9.7109375" style="9" bestFit="1" customWidth="1"/>
    <col min="10" max="10" width="7.7109375" style="9" customWidth="1"/>
    <col min="11" max="11" width="5" style="9" customWidth="1"/>
    <col min="12" max="12" width="6.85546875" style="9" customWidth="1"/>
    <col min="13" max="13" width="4" style="9" bestFit="1" customWidth="1"/>
    <col min="14" max="14" width="8.85546875" style="9" bestFit="1" customWidth="1"/>
    <col min="15" max="15" width="2.85546875" style="9" customWidth="1"/>
    <col min="16" max="16" width="3" style="9" customWidth="1"/>
    <col min="17" max="17" width="2.7109375" style="9" customWidth="1"/>
    <col min="18" max="18" width="11.5703125" style="6" customWidth="1"/>
    <col min="19" max="19" width="8.5703125" style="35" customWidth="1"/>
    <col min="20" max="20" width="9.85546875" style="35" bestFit="1" customWidth="1"/>
    <col min="21" max="21" width="7.7109375" style="35" customWidth="1"/>
    <col min="22" max="16384" width="11.42578125" style="9"/>
  </cols>
  <sheetData>
    <row r="1" spans="1:21" s="6" customFormat="1" ht="34.5" thickBot="1">
      <c r="A1" s="4"/>
      <c r="B1" s="5" t="s">
        <v>37</v>
      </c>
      <c r="C1" s="5" t="s">
        <v>38</v>
      </c>
      <c r="D1" s="160" t="s">
        <v>25</v>
      </c>
      <c r="E1" s="160"/>
      <c r="F1" s="160"/>
      <c r="G1" s="160"/>
      <c r="H1" s="46"/>
      <c r="I1" s="4"/>
      <c r="J1" s="5" t="s">
        <v>37</v>
      </c>
      <c r="K1" s="5" t="s">
        <v>38</v>
      </c>
      <c r="L1" s="160" t="s">
        <v>25</v>
      </c>
      <c r="M1" s="160"/>
      <c r="N1" s="160"/>
      <c r="O1" s="160"/>
      <c r="P1" s="46"/>
      <c r="R1" s="5" t="s">
        <v>36</v>
      </c>
      <c r="S1" s="5" t="s">
        <v>39</v>
      </c>
      <c r="T1" s="7" t="s">
        <v>40</v>
      </c>
      <c r="U1" s="7" t="s">
        <v>42</v>
      </c>
    </row>
    <row r="2" spans="1:21" ht="15" customHeight="1">
      <c r="A2" s="8" t="s">
        <v>32</v>
      </c>
      <c r="B2" s="42" t="s">
        <v>41</v>
      </c>
      <c r="C2" s="42">
        <v>2000</v>
      </c>
      <c r="D2" s="40"/>
      <c r="E2" s="40"/>
      <c r="F2" s="40"/>
      <c r="G2" s="41"/>
      <c r="H2" s="45"/>
      <c r="I2" s="8" t="s">
        <v>31</v>
      </c>
      <c r="J2" s="42" t="s">
        <v>41</v>
      </c>
      <c r="K2" s="42">
        <v>2000</v>
      </c>
      <c r="L2" s="40"/>
      <c r="M2" s="40"/>
      <c r="N2" s="40"/>
      <c r="O2" s="41"/>
      <c r="P2" s="45"/>
      <c r="R2" s="10" t="s">
        <v>6</v>
      </c>
      <c r="S2" s="11">
        <f>(C31+K3+K10+K17+K24)</f>
        <v>0</v>
      </c>
      <c r="T2" s="103">
        <f>E5+E6+M34</f>
        <v>0</v>
      </c>
      <c r="U2" s="12">
        <f>S2-T2</f>
        <v>0</v>
      </c>
    </row>
    <row r="3" spans="1:21">
      <c r="A3" s="13" t="s">
        <v>3</v>
      </c>
      <c r="B3" s="11">
        <v>0</v>
      </c>
      <c r="C3" s="81">
        <f t="shared" ref="C3:C4" si="0">B3*6</f>
        <v>0</v>
      </c>
      <c r="D3" s="15"/>
      <c r="E3" s="16"/>
      <c r="F3" s="16"/>
      <c r="G3" s="17"/>
      <c r="H3" s="16"/>
      <c r="I3" s="13" t="s">
        <v>6</v>
      </c>
      <c r="J3" s="11">
        <v>0</v>
      </c>
      <c r="K3" s="14">
        <f>J3*6</f>
        <v>0</v>
      </c>
      <c r="L3" s="15"/>
      <c r="M3" s="16"/>
      <c r="N3" s="16"/>
      <c r="O3" s="37"/>
      <c r="P3" s="16"/>
      <c r="R3" s="10" t="s">
        <v>18</v>
      </c>
      <c r="S3" s="11">
        <f>C10+C17+C32+K11+K18+K25</f>
        <v>0</v>
      </c>
      <c r="T3" s="104"/>
      <c r="U3" s="12">
        <f t="shared" ref="U3:U11" si="1">S3-T3</f>
        <v>0</v>
      </c>
    </row>
    <row r="4" spans="1:21">
      <c r="A4" s="13" t="s">
        <v>5</v>
      </c>
      <c r="B4" s="11">
        <v>0</v>
      </c>
      <c r="C4" s="81">
        <f t="shared" si="0"/>
        <v>0</v>
      </c>
      <c r="D4" s="15"/>
      <c r="E4" s="16"/>
      <c r="F4" s="16"/>
      <c r="G4" s="17"/>
      <c r="H4" s="16"/>
      <c r="I4" s="13" t="s">
        <v>3</v>
      </c>
      <c r="J4" s="11">
        <v>0</v>
      </c>
      <c r="K4" s="14">
        <f>J4*6</f>
        <v>0</v>
      </c>
      <c r="L4" s="15"/>
      <c r="M4" s="16"/>
      <c r="N4" s="16"/>
      <c r="O4" s="17"/>
      <c r="P4" s="16"/>
      <c r="R4" s="10" t="s">
        <v>3</v>
      </c>
      <c r="S4" s="11">
        <f>C3+C24+K4+K31</f>
        <v>0</v>
      </c>
      <c r="T4" s="105">
        <f>E7+M35</f>
        <v>0</v>
      </c>
      <c r="U4" s="12">
        <f t="shared" si="1"/>
        <v>0</v>
      </c>
    </row>
    <row r="5" spans="1:21">
      <c r="A5" s="19" t="s">
        <v>13</v>
      </c>
      <c r="B5" s="20">
        <v>0</v>
      </c>
      <c r="C5" s="82">
        <f>B5*4</f>
        <v>0</v>
      </c>
      <c r="D5" s="22" t="s">
        <v>6</v>
      </c>
      <c r="E5" s="23">
        <f>B5*1</f>
        <v>0</v>
      </c>
      <c r="F5" s="24"/>
      <c r="G5" s="24"/>
      <c r="H5" s="16"/>
      <c r="I5" s="13" t="s">
        <v>19</v>
      </c>
      <c r="J5" s="11">
        <v>0</v>
      </c>
      <c r="K5" s="14">
        <f>J5*4</f>
        <v>0</v>
      </c>
      <c r="L5" s="15"/>
      <c r="M5" s="16"/>
      <c r="N5" s="16"/>
      <c r="O5" s="17"/>
      <c r="P5" s="16"/>
      <c r="R5" s="10" t="s">
        <v>5</v>
      </c>
      <c r="S5" s="11">
        <f>C4+C11+C18+C25+K32</f>
        <v>0</v>
      </c>
      <c r="T5" s="103">
        <f>G34+O6+O14</f>
        <v>0</v>
      </c>
      <c r="U5" s="12">
        <f t="shared" si="1"/>
        <v>0</v>
      </c>
    </row>
    <row r="6" spans="1:21">
      <c r="A6" s="19" t="s">
        <v>11</v>
      </c>
      <c r="B6" s="20">
        <v>0</v>
      </c>
      <c r="C6" s="82">
        <f>B6*2</f>
        <v>0</v>
      </c>
      <c r="D6" s="22" t="s">
        <v>6</v>
      </c>
      <c r="E6" s="23">
        <f>B6*1</f>
        <v>0</v>
      </c>
      <c r="F6" s="19" t="s">
        <v>19</v>
      </c>
      <c r="G6" s="25">
        <f>B6*2</f>
        <v>0</v>
      </c>
      <c r="H6" s="16"/>
      <c r="I6" s="19" t="s">
        <v>14</v>
      </c>
      <c r="J6" s="11">
        <v>0</v>
      </c>
      <c r="K6" s="21">
        <f>J6*3</f>
        <v>0</v>
      </c>
      <c r="L6" s="22" t="s">
        <v>13</v>
      </c>
      <c r="M6" s="25">
        <f>J6*1.5</f>
        <v>0</v>
      </c>
      <c r="N6" s="19" t="s">
        <v>5</v>
      </c>
      <c r="O6" s="25">
        <f>J6*3</f>
        <v>0</v>
      </c>
      <c r="P6" s="16"/>
      <c r="R6" s="10" t="s">
        <v>17</v>
      </c>
      <c r="S6" s="11">
        <f>C12+C19+C26+K26</f>
        <v>0</v>
      </c>
      <c r="T6" s="104"/>
      <c r="U6" s="12">
        <f t="shared" si="1"/>
        <v>0</v>
      </c>
    </row>
    <row r="7" spans="1:21">
      <c r="A7" s="19" t="s">
        <v>0</v>
      </c>
      <c r="B7" s="20">
        <v>0</v>
      </c>
      <c r="C7" s="82">
        <f>B7*3</f>
        <v>0</v>
      </c>
      <c r="D7" s="22" t="s">
        <v>3</v>
      </c>
      <c r="E7" s="26">
        <f>B7*0.75</f>
        <v>0</v>
      </c>
      <c r="F7" s="24"/>
      <c r="G7" s="24"/>
      <c r="H7" s="16"/>
      <c r="I7" s="19" t="s">
        <v>9</v>
      </c>
      <c r="J7" s="11">
        <v>0</v>
      </c>
      <c r="K7" s="21">
        <f>J7*1</f>
        <v>0</v>
      </c>
      <c r="L7" s="22" t="s">
        <v>15</v>
      </c>
      <c r="M7" s="25">
        <f>J7*1</f>
        <v>0</v>
      </c>
      <c r="N7" s="24"/>
      <c r="O7" s="24"/>
      <c r="P7" s="16"/>
      <c r="R7" s="10" t="s">
        <v>19</v>
      </c>
      <c r="S7" s="11">
        <f>C33+K5+K12+K19</f>
        <v>0</v>
      </c>
      <c r="T7" s="103">
        <f>G6+O34</f>
        <v>0</v>
      </c>
      <c r="U7" s="12">
        <f t="shared" si="1"/>
        <v>0</v>
      </c>
    </row>
    <row r="8" spans="1:21" ht="12" thickBot="1">
      <c r="A8" s="27"/>
      <c r="B8" s="28"/>
      <c r="C8" s="29"/>
      <c r="D8" s="30"/>
      <c r="E8" s="31"/>
      <c r="F8" s="16"/>
      <c r="G8" s="16"/>
      <c r="H8" s="16"/>
      <c r="I8" s="27"/>
      <c r="J8" s="28"/>
      <c r="K8" s="29"/>
      <c r="L8" s="30"/>
      <c r="M8" s="34"/>
      <c r="N8" s="16"/>
      <c r="O8" s="16"/>
      <c r="P8" s="16"/>
      <c r="R8" s="10" t="s">
        <v>7</v>
      </c>
      <c r="S8" s="11">
        <f>K27+K33</f>
        <v>0</v>
      </c>
      <c r="T8" s="103">
        <f>M13</f>
        <v>0</v>
      </c>
      <c r="U8" s="12">
        <f t="shared" si="1"/>
        <v>0</v>
      </c>
    </row>
    <row r="9" spans="1:21" ht="15" customHeight="1">
      <c r="A9" s="8" t="s">
        <v>34</v>
      </c>
      <c r="B9" s="42" t="s">
        <v>41</v>
      </c>
      <c r="C9" s="42">
        <v>2000</v>
      </c>
      <c r="D9" s="43" t="s">
        <v>26</v>
      </c>
      <c r="E9" s="43"/>
      <c r="F9" s="43"/>
      <c r="G9" s="44"/>
      <c r="H9" s="16"/>
      <c r="I9" s="8" t="s">
        <v>30</v>
      </c>
      <c r="J9" s="42" t="s">
        <v>41</v>
      </c>
      <c r="K9" s="42">
        <v>2000</v>
      </c>
      <c r="L9" s="40"/>
      <c r="M9" s="40"/>
      <c r="N9" s="40"/>
      <c r="O9" s="41"/>
      <c r="P9" s="16"/>
      <c r="R9" s="10" t="s">
        <v>13</v>
      </c>
      <c r="S9" s="11">
        <f>C5</f>
        <v>0</v>
      </c>
      <c r="T9" s="103">
        <f>E13+E20+E27+E34+M6+M14</f>
        <v>0</v>
      </c>
      <c r="U9" s="12">
        <f t="shared" si="1"/>
        <v>0</v>
      </c>
    </row>
    <row r="10" spans="1:21" s="32" customFormat="1">
      <c r="A10" s="13" t="s">
        <v>18</v>
      </c>
      <c r="B10" s="11">
        <v>0</v>
      </c>
      <c r="C10" s="14">
        <f t="shared" ref="C10:C11" si="2">B10*6</f>
        <v>0</v>
      </c>
      <c r="D10" s="15"/>
      <c r="E10" s="16"/>
      <c r="F10" s="16"/>
      <c r="G10" s="17"/>
      <c r="H10" s="16"/>
      <c r="I10" s="13" t="s">
        <v>6</v>
      </c>
      <c r="J10" s="11">
        <v>0</v>
      </c>
      <c r="K10" s="14">
        <f>J10*6</f>
        <v>0</v>
      </c>
      <c r="L10" s="15"/>
      <c r="M10" s="16"/>
      <c r="N10" s="16"/>
      <c r="O10" s="37"/>
      <c r="P10" s="16"/>
      <c r="R10" s="10" t="s">
        <v>11</v>
      </c>
      <c r="S10" s="11">
        <f>C6+K34</f>
        <v>0</v>
      </c>
      <c r="T10" s="104"/>
      <c r="U10" s="12">
        <f t="shared" si="1"/>
        <v>0</v>
      </c>
    </row>
    <row r="11" spans="1:21" s="32" customFormat="1">
      <c r="A11" s="13" t="s">
        <v>5</v>
      </c>
      <c r="B11" s="11">
        <v>0</v>
      </c>
      <c r="C11" s="14">
        <f t="shared" si="2"/>
        <v>0</v>
      </c>
      <c r="D11" s="15"/>
      <c r="E11" s="16"/>
      <c r="F11" s="16"/>
      <c r="G11" s="17"/>
      <c r="H11" s="16"/>
      <c r="I11" s="13" t="s">
        <v>18</v>
      </c>
      <c r="J11" s="11">
        <v>0</v>
      </c>
      <c r="K11" s="14">
        <f t="shared" ref="K11" si="3">J11*6</f>
        <v>0</v>
      </c>
      <c r="L11" s="15"/>
      <c r="M11" s="16"/>
      <c r="N11" s="16"/>
      <c r="O11" s="17"/>
      <c r="P11" s="16"/>
      <c r="R11" s="10" t="s">
        <v>10</v>
      </c>
      <c r="S11" s="11">
        <f>K13</f>
        <v>0</v>
      </c>
      <c r="T11" s="104"/>
      <c r="U11" s="12">
        <f t="shared" si="1"/>
        <v>0</v>
      </c>
    </row>
    <row r="12" spans="1:21" s="32" customFormat="1">
      <c r="A12" s="13" t="s">
        <v>17</v>
      </c>
      <c r="B12" s="11">
        <v>0</v>
      </c>
      <c r="C12" s="14">
        <f>B12*4</f>
        <v>0</v>
      </c>
      <c r="D12" s="15"/>
      <c r="E12" s="16"/>
      <c r="F12" s="16"/>
      <c r="G12" s="17"/>
      <c r="H12" s="16"/>
      <c r="I12" s="13" t="s">
        <v>19</v>
      </c>
      <c r="J12" s="11">
        <v>0</v>
      </c>
      <c r="K12" s="14">
        <f t="shared" ref="K12" si="4">J12*4</f>
        <v>0</v>
      </c>
      <c r="L12" s="15"/>
      <c r="M12" s="16"/>
      <c r="N12" s="16"/>
      <c r="O12" s="17"/>
      <c r="P12" s="16"/>
      <c r="R12" s="10" t="s">
        <v>15</v>
      </c>
      <c r="S12" s="33"/>
      <c r="T12" s="103">
        <f>E35+M7+M21</f>
        <v>0</v>
      </c>
      <c r="U12" s="33"/>
    </row>
    <row r="13" spans="1:21" s="32" customFormat="1">
      <c r="A13" s="19" t="s">
        <v>2</v>
      </c>
      <c r="B13" s="20">
        <v>0</v>
      </c>
      <c r="C13" s="21">
        <f>B13*1</f>
        <v>0</v>
      </c>
      <c r="D13" s="22" t="s">
        <v>13</v>
      </c>
      <c r="E13" s="25">
        <f>B13*1.5</f>
        <v>0</v>
      </c>
      <c r="F13" s="24"/>
      <c r="G13" s="24"/>
      <c r="H13" s="16"/>
      <c r="I13" s="19" t="s">
        <v>10</v>
      </c>
      <c r="J13" s="11">
        <v>0</v>
      </c>
      <c r="K13" s="21">
        <f>J13*2</f>
        <v>0</v>
      </c>
      <c r="L13" s="22" t="s">
        <v>7</v>
      </c>
      <c r="M13" s="25">
        <f>J13*2</f>
        <v>0</v>
      </c>
      <c r="N13" s="24"/>
      <c r="O13" s="24"/>
      <c r="P13" s="16"/>
      <c r="R13" s="10" t="s">
        <v>0</v>
      </c>
      <c r="S13" s="11">
        <f>C7+J35</f>
        <v>0</v>
      </c>
      <c r="T13" s="18"/>
      <c r="U13" s="11">
        <f>S13</f>
        <v>0</v>
      </c>
    </row>
    <row r="14" spans="1:21" s="32" customFormat="1">
      <c r="A14" s="35"/>
      <c r="B14" s="35"/>
      <c r="C14" s="35"/>
      <c r="D14" s="35"/>
      <c r="E14" s="35"/>
      <c r="F14" s="35"/>
      <c r="G14" s="35"/>
      <c r="H14" s="16"/>
      <c r="I14" s="19" t="s">
        <v>14</v>
      </c>
      <c r="J14" s="11">
        <v>0</v>
      </c>
      <c r="K14" s="21">
        <f>J14*3</f>
        <v>0</v>
      </c>
      <c r="L14" s="22" t="s">
        <v>13</v>
      </c>
      <c r="M14" s="25">
        <f>J14*1.5</f>
        <v>0</v>
      </c>
      <c r="N14" s="19" t="s">
        <v>5</v>
      </c>
      <c r="O14" s="25">
        <f>J14*3</f>
        <v>0</v>
      </c>
      <c r="P14" s="16"/>
      <c r="R14" s="10" t="s">
        <v>14</v>
      </c>
      <c r="S14" s="11">
        <f>C34+K6+K14</f>
        <v>0</v>
      </c>
      <c r="T14" s="18"/>
      <c r="U14" s="11">
        <f t="shared" ref="U14" si="5">S14</f>
        <v>0</v>
      </c>
    </row>
    <row r="15" spans="1:21" s="32" customFormat="1" ht="12" thickBot="1">
      <c r="A15" s="27"/>
      <c r="B15" s="28"/>
      <c r="C15" s="29"/>
      <c r="D15" s="30"/>
      <c r="E15" s="34"/>
      <c r="F15" s="16"/>
      <c r="G15" s="16"/>
      <c r="H15" s="16"/>
      <c r="I15" s="35" t="s">
        <v>26</v>
      </c>
      <c r="J15" s="35" t="s">
        <v>26</v>
      </c>
      <c r="K15" s="35" t="s">
        <v>26</v>
      </c>
      <c r="L15" s="35" t="s">
        <v>26</v>
      </c>
      <c r="M15" s="35" t="s">
        <v>26</v>
      </c>
      <c r="N15" s="35" t="s">
        <v>26</v>
      </c>
      <c r="O15" s="35" t="s">
        <v>26</v>
      </c>
      <c r="P15" s="16"/>
      <c r="R15" s="10" t="s">
        <v>9</v>
      </c>
      <c r="S15" s="11">
        <f>C35+K7+K21</f>
        <v>0</v>
      </c>
      <c r="T15" s="18"/>
      <c r="U15" s="11">
        <f>S15</f>
        <v>0</v>
      </c>
    </row>
    <row r="16" spans="1:21" ht="15" customHeight="1">
      <c r="A16" s="8" t="s">
        <v>35</v>
      </c>
      <c r="B16" s="42" t="s">
        <v>41</v>
      </c>
      <c r="C16" s="42">
        <v>2000</v>
      </c>
      <c r="D16" s="40" t="s">
        <v>26</v>
      </c>
      <c r="E16" s="40"/>
      <c r="F16" s="40"/>
      <c r="G16" s="41"/>
      <c r="H16" s="16"/>
      <c r="I16" s="8" t="s">
        <v>28</v>
      </c>
      <c r="J16" s="42" t="s">
        <v>41</v>
      </c>
      <c r="K16" s="42">
        <v>2000</v>
      </c>
      <c r="L16" s="40" t="s">
        <v>26</v>
      </c>
      <c r="M16" s="40"/>
      <c r="N16" s="40"/>
      <c r="O16" s="41"/>
      <c r="P16" s="16"/>
      <c r="R16" s="10" t="s">
        <v>8</v>
      </c>
      <c r="S16" s="11">
        <f>K20+K28</f>
        <v>0</v>
      </c>
      <c r="T16" s="18"/>
      <c r="U16" s="11">
        <f>S16</f>
        <v>0</v>
      </c>
    </row>
    <row r="17" spans="1:21" s="32" customFormat="1">
      <c r="A17" s="13" t="s">
        <v>18</v>
      </c>
      <c r="B17" s="11">
        <v>0</v>
      </c>
      <c r="C17" s="14">
        <f t="shared" ref="C17:C18" si="6">B17*6</f>
        <v>0</v>
      </c>
      <c r="D17" s="15"/>
      <c r="E17" s="16"/>
      <c r="F17" s="16"/>
      <c r="G17" s="17"/>
      <c r="H17" s="16"/>
      <c r="I17" s="13" t="s">
        <v>6</v>
      </c>
      <c r="J17" s="11">
        <v>0</v>
      </c>
      <c r="K17" s="14">
        <f>J17*6</f>
        <v>0</v>
      </c>
      <c r="L17" s="15"/>
      <c r="M17" s="16"/>
      <c r="N17" s="16"/>
      <c r="O17" s="37"/>
      <c r="P17" s="16"/>
      <c r="R17" s="10" t="s">
        <v>12</v>
      </c>
      <c r="S17" s="33"/>
      <c r="T17" s="18"/>
      <c r="U17" s="33"/>
    </row>
    <row r="18" spans="1:21" s="32" customFormat="1">
      <c r="A18" s="13" t="s">
        <v>5</v>
      </c>
      <c r="B18" s="11">
        <v>0</v>
      </c>
      <c r="C18" s="14">
        <f t="shared" si="6"/>
        <v>0</v>
      </c>
      <c r="D18" s="15"/>
      <c r="E18" s="16"/>
      <c r="F18" s="16"/>
      <c r="G18" s="17"/>
      <c r="H18" s="16"/>
      <c r="I18" s="13" t="s">
        <v>18</v>
      </c>
      <c r="J18" s="11">
        <v>0</v>
      </c>
      <c r="K18" s="14">
        <f t="shared" ref="K18" si="7">J18*6</f>
        <v>0</v>
      </c>
      <c r="L18" s="15"/>
      <c r="M18" s="16"/>
      <c r="N18" s="16"/>
      <c r="O18" s="17"/>
      <c r="P18" s="16"/>
      <c r="R18" s="10" t="s">
        <v>1</v>
      </c>
      <c r="S18" s="33"/>
      <c r="T18" s="18"/>
      <c r="U18" s="33"/>
    </row>
    <row r="19" spans="1:21" s="32" customFormat="1">
      <c r="A19" s="13" t="s">
        <v>17</v>
      </c>
      <c r="B19" s="11">
        <v>0</v>
      </c>
      <c r="C19" s="14">
        <f>B19*4</f>
        <v>0</v>
      </c>
      <c r="D19" s="15"/>
      <c r="E19" s="16"/>
      <c r="F19" s="16"/>
      <c r="G19" s="17"/>
      <c r="H19" s="16"/>
      <c r="I19" s="13" t="s">
        <v>19</v>
      </c>
      <c r="J19" s="11">
        <v>0</v>
      </c>
      <c r="K19" s="14">
        <f t="shared" ref="K19" si="8">J19*4</f>
        <v>0</v>
      </c>
      <c r="L19" s="15"/>
      <c r="M19" s="16"/>
      <c r="N19" s="16"/>
      <c r="O19" s="17"/>
      <c r="P19" s="16"/>
      <c r="R19" s="10" t="s">
        <v>2</v>
      </c>
      <c r="S19" s="11">
        <f>C13+C20+C27</f>
        <v>0</v>
      </c>
      <c r="T19" s="18"/>
      <c r="U19" s="11">
        <f>S19</f>
        <v>0</v>
      </c>
    </row>
    <row r="20" spans="1:21" s="32" customFormat="1">
      <c r="A20" s="19" t="s">
        <v>2</v>
      </c>
      <c r="B20" s="20">
        <v>0</v>
      </c>
      <c r="C20" s="21">
        <f>B20*1</f>
        <v>0</v>
      </c>
      <c r="D20" s="22" t="s">
        <v>13</v>
      </c>
      <c r="E20" s="25">
        <f>B20*1.5</f>
        <v>0</v>
      </c>
      <c r="F20" s="24"/>
      <c r="G20" s="24"/>
      <c r="H20" s="16"/>
      <c r="I20" s="13" t="s">
        <v>8</v>
      </c>
      <c r="J20" s="11">
        <v>0</v>
      </c>
      <c r="K20" s="38">
        <f>J20*2</f>
        <v>0</v>
      </c>
      <c r="L20" s="15"/>
      <c r="M20" s="16"/>
      <c r="N20" s="16"/>
      <c r="O20" s="17"/>
      <c r="P20" s="16"/>
      <c r="R20" s="10" t="s">
        <v>16</v>
      </c>
      <c r="S20" s="33"/>
      <c r="T20" s="18"/>
      <c r="U20" s="33"/>
    </row>
    <row r="21" spans="1:21" s="32" customFormat="1">
      <c r="A21" s="27"/>
      <c r="B21" s="28"/>
      <c r="C21" s="29"/>
      <c r="D21" s="30"/>
      <c r="E21" s="34"/>
      <c r="F21" s="16"/>
      <c r="G21" s="16"/>
      <c r="H21" s="16"/>
      <c r="I21" s="19" t="s">
        <v>9</v>
      </c>
      <c r="J21" s="11">
        <v>0</v>
      </c>
      <c r="K21" s="21">
        <f>J21*1</f>
        <v>0</v>
      </c>
      <c r="L21" s="22" t="s">
        <v>15</v>
      </c>
      <c r="M21" s="25">
        <f>J21*1</f>
        <v>0</v>
      </c>
      <c r="N21" s="24"/>
      <c r="O21" s="24"/>
      <c r="P21" s="16"/>
      <c r="R21" s="10" t="s">
        <v>4</v>
      </c>
      <c r="S21" s="33"/>
      <c r="T21" s="18"/>
      <c r="U21" s="33"/>
    </row>
    <row r="22" spans="1:21" ht="15" customHeight="1" thickBot="1">
      <c r="C22" s="9"/>
      <c r="H22" s="16"/>
      <c r="P22" s="16"/>
    </row>
    <row r="23" spans="1:21">
      <c r="A23" s="8" t="s">
        <v>27</v>
      </c>
      <c r="B23" s="42" t="s">
        <v>41</v>
      </c>
      <c r="C23" s="42">
        <v>2000</v>
      </c>
      <c r="D23" s="40" t="s">
        <v>26</v>
      </c>
      <c r="E23" s="40"/>
      <c r="F23" s="40"/>
      <c r="G23" s="41"/>
      <c r="H23" s="16"/>
      <c r="I23" s="8" t="s">
        <v>33</v>
      </c>
      <c r="J23" s="42" t="s">
        <v>41</v>
      </c>
      <c r="K23" s="42">
        <v>2000</v>
      </c>
      <c r="L23" s="40"/>
      <c r="M23" s="40"/>
      <c r="N23" s="40"/>
      <c r="O23" s="41"/>
      <c r="P23" s="16"/>
    </row>
    <row r="24" spans="1:21">
      <c r="A24" s="13" t="s">
        <v>3</v>
      </c>
      <c r="B24" s="11">
        <v>0</v>
      </c>
      <c r="C24" s="14">
        <f t="shared" ref="C24:C25" si="9">B24*6</f>
        <v>0</v>
      </c>
      <c r="D24" s="15"/>
      <c r="E24" s="16"/>
      <c r="F24" s="16"/>
      <c r="G24" s="17"/>
      <c r="H24" s="16"/>
      <c r="I24" s="13" t="s">
        <v>6</v>
      </c>
      <c r="J24" s="11">
        <v>0</v>
      </c>
      <c r="K24" s="14">
        <f>J24*6</f>
        <v>0</v>
      </c>
      <c r="L24" s="32"/>
      <c r="M24" s="32"/>
      <c r="N24" s="32"/>
      <c r="O24" s="32"/>
      <c r="P24" s="16"/>
    </row>
    <row r="25" spans="1:21">
      <c r="A25" s="13" t="s">
        <v>5</v>
      </c>
      <c r="B25" s="11">
        <v>0</v>
      </c>
      <c r="C25" s="14">
        <f t="shared" si="9"/>
        <v>0</v>
      </c>
      <c r="D25" s="15"/>
      <c r="E25" s="16"/>
      <c r="F25" s="16"/>
      <c r="G25" s="17"/>
      <c r="H25" s="16"/>
      <c r="I25" s="13" t="s">
        <v>18</v>
      </c>
      <c r="J25" s="11">
        <v>0</v>
      </c>
      <c r="K25" s="14">
        <f t="shared" ref="K25" si="10">J25*6</f>
        <v>0</v>
      </c>
      <c r="L25" s="32"/>
      <c r="M25" s="32"/>
      <c r="N25" s="32"/>
      <c r="O25" s="32"/>
      <c r="P25" s="16"/>
    </row>
    <row r="26" spans="1:21">
      <c r="A26" s="13" t="s">
        <v>17</v>
      </c>
      <c r="B26" s="11">
        <v>0</v>
      </c>
      <c r="C26" s="14">
        <f>B26*4</f>
        <v>0</v>
      </c>
      <c r="D26" s="15"/>
      <c r="E26" s="16"/>
      <c r="F26" s="16"/>
      <c r="G26" s="17"/>
      <c r="H26" s="16"/>
      <c r="I26" s="13" t="s">
        <v>17</v>
      </c>
      <c r="J26" s="11">
        <v>0</v>
      </c>
      <c r="K26" s="14">
        <f>J26*4</f>
        <v>0</v>
      </c>
      <c r="L26" s="32"/>
      <c r="M26" s="32"/>
      <c r="N26" s="32"/>
      <c r="O26" s="32"/>
      <c r="P26" s="16"/>
    </row>
    <row r="27" spans="1:21">
      <c r="A27" s="19" t="s">
        <v>2</v>
      </c>
      <c r="B27" s="20">
        <v>0</v>
      </c>
      <c r="C27" s="21">
        <f>B27*1</f>
        <v>0</v>
      </c>
      <c r="D27" s="22" t="s">
        <v>13</v>
      </c>
      <c r="E27" s="25">
        <f>B27*1.5</f>
        <v>0</v>
      </c>
      <c r="F27" s="24"/>
      <c r="G27" s="24"/>
      <c r="H27" s="16"/>
      <c r="I27" s="13" t="s">
        <v>7</v>
      </c>
      <c r="J27" s="11">
        <v>0</v>
      </c>
      <c r="K27" s="14">
        <f t="shared" ref="K27" si="11">J27*4</f>
        <v>0</v>
      </c>
      <c r="L27" s="32"/>
      <c r="M27" s="32"/>
      <c r="N27" s="32"/>
      <c r="O27" s="32"/>
      <c r="P27" s="16"/>
    </row>
    <row r="28" spans="1:21">
      <c r="A28" s="27"/>
      <c r="B28" s="28"/>
      <c r="C28" s="29"/>
      <c r="D28" s="30"/>
      <c r="E28" s="34"/>
      <c r="F28" s="16"/>
      <c r="G28" s="16"/>
      <c r="H28" s="16"/>
      <c r="I28" s="13" t="s">
        <v>8</v>
      </c>
      <c r="J28" s="11">
        <v>0</v>
      </c>
      <c r="K28" s="38">
        <f>J28*2</f>
        <v>0</v>
      </c>
      <c r="L28" s="32"/>
      <c r="M28" s="32"/>
      <c r="N28" s="32"/>
      <c r="O28" s="32"/>
      <c r="P28" s="16"/>
      <c r="R28" s="36"/>
    </row>
    <row r="29" spans="1:21" ht="12" thickBot="1">
      <c r="C29" s="9"/>
      <c r="H29" s="16"/>
      <c r="K29" s="6"/>
      <c r="P29" s="16"/>
    </row>
    <row r="30" spans="1:21">
      <c r="A30" s="8" t="s">
        <v>29</v>
      </c>
      <c r="B30" s="42" t="s">
        <v>41</v>
      </c>
      <c r="C30" s="42">
        <v>2000</v>
      </c>
      <c r="D30" s="40" t="s">
        <v>26</v>
      </c>
      <c r="E30" s="40"/>
      <c r="F30" s="40"/>
      <c r="G30" s="41"/>
      <c r="H30" s="16"/>
      <c r="I30" s="8" t="s">
        <v>43</v>
      </c>
      <c r="J30" s="42" t="s">
        <v>41</v>
      </c>
      <c r="K30" s="42">
        <v>2000</v>
      </c>
      <c r="L30" s="40"/>
      <c r="M30" s="40"/>
      <c r="N30" s="40"/>
      <c r="O30" s="41"/>
      <c r="P30" s="16"/>
    </row>
    <row r="31" spans="1:21">
      <c r="A31" s="13" t="s">
        <v>6</v>
      </c>
      <c r="B31" s="11">
        <v>0</v>
      </c>
      <c r="C31" s="14">
        <f>B31*6</f>
        <v>0</v>
      </c>
      <c r="D31" s="15"/>
      <c r="E31" s="16"/>
      <c r="F31" s="16"/>
      <c r="G31" s="37"/>
      <c r="H31" s="16"/>
      <c r="I31" s="13" t="s">
        <v>3</v>
      </c>
      <c r="J31" s="11">
        <v>0</v>
      </c>
      <c r="K31" s="14">
        <f>J31*6</f>
        <v>0</v>
      </c>
      <c r="L31" s="15"/>
      <c r="M31" s="16"/>
      <c r="N31" s="16"/>
      <c r="O31" s="17"/>
      <c r="P31" s="16"/>
    </row>
    <row r="32" spans="1:21">
      <c r="A32" s="13" t="s">
        <v>18</v>
      </c>
      <c r="B32" s="11">
        <v>0</v>
      </c>
      <c r="C32" s="14">
        <f t="shared" ref="C32" si="12">B32*6</f>
        <v>0</v>
      </c>
      <c r="D32" s="15"/>
      <c r="E32" s="16"/>
      <c r="F32" s="16"/>
      <c r="G32" s="17"/>
      <c r="H32" s="16"/>
      <c r="I32" s="13" t="s">
        <v>5</v>
      </c>
      <c r="J32" s="11">
        <v>0</v>
      </c>
      <c r="K32" s="14">
        <f t="shared" ref="K32" si="13">J32*6</f>
        <v>0</v>
      </c>
      <c r="L32" s="15"/>
      <c r="M32" s="16"/>
      <c r="N32" s="16"/>
      <c r="O32" s="17"/>
      <c r="P32" s="16"/>
    </row>
    <row r="33" spans="1:21">
      <c r="A33" s="13" t="s">
        <v>19</v>
      </c>
      <c r="B33" s="11">
        <v>0</v>
      </c>
      <c r="C33" s="14">
        <f t="shared" ref="C33" si="14">B33*4</f>
        <v>0</v>
      </c>
      <c r="D33" s="15"/>
      <c r="E33" s="16"/>
      <c r="F33" s="16"/>
      <c r="G33" s="17"/>
      <c r="H33" s="16"/>
      <c r="I33" s="13" t="s">
        <v>7</v>
      </c>
      <c r="J33" s="11">
        <v>0</v>
      </c>
      <c r="K33" s="14">
        <f t="shared" ref="K33" si="15">J33*4</f>
        <v>0</v>
      </c>
      <c r="L33" s="32"/>
      <c r="M33" s="32"/>
      <c r="N33" s="32"/>
      <c r="O33" s="17"/>
      <c r="P33" s="16"/>
    </row>
    <row r="34" spans="1:21">
      <c r="A34" s="19" t="s">
        <v>14</v>
      </c>
      <c r="B34" s="20">
        <v>0</v>
      </c>
      <c r="C34" s="21">
        <f>B34*3</f>
        <v>0</v>
      </c>
      <c r="D34" s="22" t="s">
        <v>13</v>
      </c>
      <c r="E34" s="25">
        <f>B34*1.5</f>
        <v>0</v>
      </c>
      <c r="F34" s="19" t="s">
        <v>5</v>
      </c>
      <c r="G34" s="25">
        <f>B34*3</f>
        <v>0</v>
      </c>
      <c r="H34" s="16"/>
      <c r="I34" s="19" t="s">
        <v>11</v>
      </c>
      <c r="J34" s="11">
        <v>0</v>
      </c>
      <c r="K34" s="21">
        <f>J34*2</f>
        <v>0</v>
      </c>
      <c r="L34" s="22" t="s">
        <v>6</v>
      </c>
      <c r="M34" s="23">
        <f>J34*1</f>
        <v>0</v>
      </c>
      <c r="N34" s="19" t="s">
        <v>19</v>
      </c>
      <c r="O34" s="25">
        <f>J34*2</f>
        <v>0</v>
      </c>
      <c r="P34" s="16"/>
    </row>
    <row r="35" spans="1:21" ht="12" customHeight="1">
      <c r="A35" s="19" t="s">
        <v>9</v>
      </c>
      <c r="B35" s="20">
        <v>0</v>
      </c>
      <c r="C35" s="21">
        <f>B35*1</f>
        <v>0</v>
      </c>
      <c r="D35" s="22" t="s">
        <v>15</v>
      </c>
      <c r="E35" s="25">
        <f>B35*1</f>
        <v>0</v>
      </c>
      <c r="F35" s="24"/>
      <c r="G35" s="24"/>
      <c r="H35" s="16"/>
      <c r="I35" s="19" t="s">
        <v>0</v>
      </c>
      <c r="J35" s="11">
        <v>0</v>
      </c>
      <c r="K35" s="21">
        <f>J35*3</f>
        <v>0</v>
      </c>
      <c r="L35" s="22" t="s">
        <v>3</v>
      </c>
      <c r="M35" s="26">
        <f>J35*0.75</f>
        <v>0</v>
      </c>
      <c r="N35" s="24"/>
      <c r="O35" s="24"/>
      <c r="P35" s="16"/>
      <c r="R35" s="36"/>
    </row>
    <row r="36" spans="1:21">
      <c r="H36" s="16"/>
      <c r="P36" s="16"/>
    </row>
    <row r="37" spans="1:21">
      <c r="H37" s="16"/>
      <c r="I37" s="16"/>
      <c r="J37" s="16"/>
      <c r="K37" s="16"/>
      <c r="L37" s="16"/>
      <c r="M37" s="16"/>
      <c r="N37" s="16"/>
      <c r="O37" s="16"/>
      <c r="P37" s="16"/>
    </row>
    <row r="38" spans="1:21">
      <c r="H38" s="16"/>
      <c r="I38" s="16"/>
      <c r="J38" s="16"/>
      <c r="K38" s="16"/>
      <c r="L38" s="16"/>
      <c r="M38" s="16"/>
      <c r="N38" s="16"/>
      <c r="O38" s="16"/>
      <c r="P38" s="16"/>
    </row>
    <row r="39" spans="1:21">
      <c r="H39" s="16"/>
      <c r="I39" s="16"/>
      <c r="J39" s="16"/>
      <c r="K39" s="16"/>
      <c r="L39" s="16"/>
      <c r="M39" s="16"/>
      <c r="N39" s="16"/>
      <c r="O39" s="16"/>
      <c r="P39" s="16"/>
    </row>
    <row r="40" spans="1:21">
      <c r="H40" s="16"/>
      <c r="I40" s="16"/>
      <c r="J40" s="16"/>
      <c r="K40" s="16"/>
      <c r="L40" s="16"/>
      <c r="M40" s="16"/>
      <c r="N40" s="16"/>
      <c r="O40" s="16"/>
      <c r="P40" s="16"/>
    </row>
    <row r="41" spans="1:21" s="169" customFormat="1">
      <c r="A41" s="169" t="s">
        <v>139</v>
      </c>
      <c r="C41" s="145"/>
      <c r="H41" s="170"/>
      <c r="I41" s="170"/>
      <c r="J41" s="170"/>
      <c r="K41" s="170"/>
      <c r="L41" s="170"/>
      <c r="M41" s="170"/>
      <c r="N41" s="170"/>
      <c r="O41" s="170"/>
      <c r="P41" s="170"/>
      <c r="R41" s="145"/>
      <c r="S41" s="171" t="s">
        <v>26</v>
      </c>
      <c r="T41" s="171"/>
      <c r="U41" s="171"/>
    </row>
    <row r="42" spans="1:21" ht="15" customHeight="1">
      <c r="H42" s="16"/>
      <c r="I42" s="16"/>
      <c r="J42" s="16"/>
      <c r="K42" s="16"/>
      <c r="L42" s="16"/>
      <c r="M42" s="16"/>
      <c r="N42" s="16"/>
      <c r="O42" s="16"/>
      <c r="P42" s="16"/>
      <c r="R42" s="36"/>
    </row>
    <row r="43" spans="1:21">
      <c r="H43" s="16"/>
      <c r="I43" s="16"/>
      <c r="J43" s="16"/>
      <c r="K43" s="16"/>
      <c r="L43" s="16"/>
      <c r="M43" s="16"/>
      <c r="N43" s="16"/>
      <c r="O43" s="16"/>
      <c r="P43" s="16"/>
    </row>
    <row r="44" spans="1:21">
      <c r="H44" s="16"/>
      <c r="I44" s="16"/>
      <c r="J44" s="16"/>
      <c r="K44" s="16"/>
      <c r="L44" s="16"/>
      <c r="M44" s="16"/>
      <c r="N44" s="16"/>
      <c r="O44" s="16"/>
      <c r="P44" s="16"/>
    </row>
    <row r="45" spans="1:21">
      <c r="H45" s="16"/>
      <c r="I45" s="16"/>
      <c r="J45" s="16"/>
      <c r="K45" s="16"/>
      <c r="L45" s="16"/>
      <c r="M45" s="16"/>
      <c r="N45" s="16"/>
      <c r="O45" s="16"/>
      <c r="P45" s="16"/>
    </row>
    <row r="46" spans="1:21">
      <c r="H46" s="16"/>
      <c r="I46" s="16"/>
      <c r="J46" s="16"/>
      <c r="K46" s="16"/>
      <c r="L46" s="16"/>
      <c r="M46" s="16"/>
      <c r="N46" s="16"/>
      <c r="O46" s="16"/>
      <c r="P46" s="16"/>
      <c r="Q46" s="16"/>
    </row>
    <row r="47" spans="1:21">
      <c r="H47" s="16"/>
      <c r="I47" s="16"/>
      <c r="J47" s="16"/>
      <c r="K47" s="16"/>
      <c r="L47" s="16"/>
      <c r="M47" s="16"/>
      <c r="N47" s="16"/>
      <c r="O47" s="16"/>
      <c r="P47" s="16"/>
      <c r="Q47" s="16"/>
    </row>
    <row r="48" spans="1:21">
      <c r="H48" s="16"/>
      <c r="I48" s="16"/>
      <c r="J48" s="16"/>
      <c r="K48" s="16"/>
      <c r="L48" s="16"/>
      <c r="M48" s="16"/>
      <c r="N48" s="16"/>
      <c r="O48" s="16"/>
      <c r="P48" s="16"/>
      <c r="Q48" s="16"/>
    </row>
    <row r="49" spans="8:21" ht="15" customHeight="1">
      <c r="H49" s="16"/>
      <c r="I49" s="16"/>
      <c r="J49" s="16"/>
      <c r="K49" s="16"/>
      <c r="L49" s="16"/>
      <c r="M49" s="16"/>
      <c r="N49" s="16"/>
      <c r="O49" s="16"/>
      <c r="P49" s="16"/>
      <c r="Q49" s="16"/>
      <c r="R49" s="36"/>
    </row>
    <row r="50" spans="8:21">
      <c r="H50" s="16"/>
      <c r="I50" s="16"/>
      <c r="J50" s="16"/>
      <c r="K50" s="16"/>
      <c r="L50" s="16"/>
      <c r="M50" s="16"/>
      <c r="N50" s="16"/>
      <c r="O50" s="16"/>
      <c r="P50" s="16"/>
      <c r="Q50" s="16"/>
    </row>
    <row r="51" spans="8:21">
      <c r="H51" s="16"/>
      <c r="I51" s="16"/>
      <c r="J51" s="16"/>
      <c r="K51" s="16"/>
      <c r="L51" s="16"/>
      <c r="M51" s="16"/>
      <c r="N51" s="16"/>
      <c r="O51" s="16"/>
      <c r="P51" s="16"/>
      <c r="Q51" s="16"/>
    </row>
    <row r="52" spans="8:21">
      <c r="H52" s="16"/>
      <c r="I52" s="16"/>
      <c r="J52" s="16"/>
      <c r="K52" s="16"/>
      <c r="L52" s="16"/>
      <c r="M52" s="16"/>
      <c r="N52" s="16"/>
      <c r="O52" s="16"/>
      <c r="P52" s="16"/>
      <c r="Q52" s="16"/>
    </row>
    <row r="53" spans="8:21">
      <c r="H53" s="16"/>
      <c r="I53" s="16"/>
      <c r="J53" s="16"/>
      <c r="K53" s="16"/>
      <c r="L53" s="16"/>
      <c r="M53" s="16"/>
      <c r="N53" s="16"/>
      <c r="O53" s="16"/>
      <c r="P53" s="16"/>
      <c r="Q53" s="16"/>
    </row>
    <row r="54" spans="8:21">
      <c r="H54" s="16"/>
      <c r="I54" s="16"/>
      <c r="J54" s="16"/>
      <c r="K54" s="16"/>
      <c r="L54" s="16"/>
      <c r="M54" s="16"/>
      <c r="N54" s="16"/>
      <c r="O54" s="16"/>
      <c r="P54" s="16"/>
      <c r="Q54" s="16"/>
    </row>
    <row r="55" spans="8:21">
      <c r="H55" s="16"/>
      <c r="I55" s="16"/>
      <c r="J55" s="16"/>
      <c r="K55" s="16"/>
      <c r="L55" s="16"/>
      <c r="M55" s="16"/>
      <c r="N55" s="16"/>
      <c r="O55" s="16"/>
      <c r="P55" s="16"/>
      <c r="Q55" s="16"/>
    </row>
    <row r="56" spans="8:21" ht="15" customHeight="1">
      <c r="H56" s="16"/>
      <c r="I56" s="16"/>
      <c r="J56" s="16"/>
      <c r="K56" s="16"/>
      <c r="L56" s="16"/>
      <c r="M56" s="16"/>
      <c r="N56" s="16"/>
      <c r="O56" s="16"/>
      <c r="P56" s="16"/>
      <c r="Q56" s="16"/>
      <c r="R56" s="36"/>
    </row>
    <row r="57" spans="8:21" s="32" customFormat="1">
      <c r="H57" s="16"/>
      <c r="I57" s="16"/>
      <c r="J57" s="16"/>
      <c r="K57" s="16"/>
      <c r="L57" s="16"/>
      <c r="M57" s="16"/>
      <c r="N57" s="16"/>
      <c r="O57" s="16"/>
      <c r="P57" s="16"/>
      <c r="Q57" s="16"/>
      <c r="S57" s="39"/>
      <c r="T57" s="39"/>
      <c r="U57" s="39"/>
    </row>
    <row r="58" spans="8:21" s="32" customFormat="1">
      <c r="H58" s="16"/>
      <c r="I58" s="16"/>
      <c r="J58" s="16"/>
      <c r="K58" s="16"/>
      <c r="L58" s="16"/>
      <c r="M58" s="16"/>
      <c r="N58" s="16"/>
      <c r="O58" s="16"/>
      <c r="P58" s="16"/>
      <c r="Q58" s="16"/>
      <c r="S58" s="39"/>
      <c r="T58" s="39"/>
      <c r="U58" s="39"/>
    </row>
    <row r="59" spans="8:21" s="32" customFormat="1">
      <c r="H59" s="16"/>
      <c r="I59" s="16"/>
      <c r="J59" s="16"/>
      <c r="K59" s="16"/>
      <c r="L59" s="16"/>
      <c r="M59" s="16"/>
      <c r="N59" s="16"/>
      <c r="O59" s="16"/>
      <c r="P59" s="16"/>
      <c r="Q59" s="16"/>
      <c r="S59" s="39"/>
      <c r="T59" s="39"/>
      <c r="U59" s="39"/>
    </row>
    <row r="60" spans="8:21" s="32" customFormat="1">
      <c r="H60" s="16"/>
      <c r="I60" s="16"/>
      <c r="J60" s="16"/>
      <c r="K60" s="16"/>
      <c r="L60" s="16"/>
      <c r="M60" s="16"/>
      <c r="N60" s="16"/>
      <c r="O60" s="16"/>
      <c r="P60" s="16"/>
      <c r="Q60" s="16"/>
      <c r="S60" s="39"/>
      <c r="T60" s="39"/>
      <c r="U60" s="39"/>
    </row>
    <row r="61" spans="8:21" s="32" customFormat="1">
      <c r="H61" s="16"/>
      <c r="I61" s="16"/>
      <c r="J61" s="16"/>
      <c r="K61" s="16"/>
      <c r="L61" s="16"/>
      <c r="M61" s="16"/>
      <c r="N61" s="16"/>
      <c r="O61" s="16"/>
      <c r="P61" s="16"/>
      <c r="Q61" s="16"/>
      <c r="S61" s="39"/>
      <c r="T61" s="39"/>
      <c r="U61" s="39"/>
    </row>
    <row r="62" spans="8:21">
      <c r="H62" s="16"/>
      <c r="I62" s="16"/>
      <c r="J62" s="16"/>
      <c r="K62" s="16"/>
      <c r="L62" s="16"/>
      <c r="M62" s="16"/>
      <c r="N62" s="16"/>
      <c r="O62" s="16"/>
      <c r="P62" s="16"/>
      <c r="Q62" s="16"/>
    </row>
    <row r="63" spans="8:21" ht="15" customHeight="1">
      <c r="H63" s="16"/>
      <c r="I63" s="16"/>
      <c r="J63" s="16"/>
      <c r="K63" s="16"/>
      <c r="L63" s="16"/>
      <c r="M63" s="16"/>
      <c r="N63" s="16"/>
      <c r="O63" s="16"/>
      <c r="P63" s="16"/>
      <c r="Q63" s="16"/>
      <c r="R63" s="36"/>
    </row>
    <row r="64" spans="8:21">
      <c r="H64" s="16"/>
      <c r="I64" s="16"/>
      <c r="J64" s="16"/>
      <c r="K64" s="16"/>
      <c r="L64" s="16"/>
      <c r="M64" s="16"/>
      <c r="N64" s="16"/>
      <c r="O64" s="16"/>
      <c r="P64" s="16"/>
      <c r="Q64" s="16"/>
    </row>
    <row r="65" spans="8:21" s="32" customFormat="1">
      <c r="H65" s="16"/>
      <c r="I65" s="16"/>
      <c r="J65" s="16"/>
      <c r="K65" s="16"/>
      <c r="L65" s="16"/>
      <c r="M65" s="16"/>
      <c r="N65" s="16"/>
      <c r="O65" s="16"/>
      <c r="P65" s="16"/>
      <c r="Q65" s="16"/>
      <c r="R65" s="6"/>
      <c r="S65" s="35"/>
      <c r="T65" s="35"/>
      <c r="U65" s="35"/>
    </row>
    <row r="66" spans="8:21" s="32" customFormat="1">
      <c r="H66" s="16"/>
      <c r="I66" s="16"/>
      <c r="J66" s="16"/>
      <c r="K66" s="16"/>
      <c r="L66" s="16"/>
      <c r="M66" s="16"/>
      <c r="N66" s="16"/>
      <c r="O66" s="16"/>
      <c r="P66" s="16"/>
      <c r="Q66" s="16"/>
      <c r="S66" s="39"/>
      <c r="T66" s="39"/>
      <c r="U66" s="39"/>
    </row>
    <row r="67" spans="8:21">
      <c r="H67" s="16"/>
      <c r="I67" s="16"/>
      <c r="J67" s="16"/>
      <c r="K67" s="16"/>
      <c r="L67" s="16"/>
      <c r="M67" s="16"/>
      <c r="N67" s="16"/>
      <c r="O67" s="16"/>
      <c r="P67" s="16"/>
      <c r="Q67" s="16"/>
      <c r="R67" s="9"/>
      <c r="S67" s="9"/>
      <c r="T67" s="9"/>
      <c r="U67" s="9"/>
    </row>
    <row r="68" spans="8:21">
      <c r="H68" s="16"/>
      <c r="I68" s="16"/>
      <c r="J68" s="16"/>
      <c r="K68" s="16"/>
      <c r="L68" s="16"/>
      <c r="M68" s="16"/>
      <c r="N68" s="16"/>
      <c r="O68" s="16"/>
      <c r="P68" s="16"/>
      <c r="Q68" s="16"/>
      <c r="R68" s="9"/>
      <c r="S68" s="9"/>
      <c r="T68" s="9"/>
      <c r="U68" s="9"/>
    </row>
    <row r="69" spans="8:21">
      <c r="H69" s="16"/>
      <c r="I69" s="16"/>
      <c r="J69" s="16"/>
      <c r="K69" s="16"/>
      <c r="L69" s="16"/>
      <c r="M69" s="16"/>
      <c r="N69" s="16"/>
      <c r="O69" s="16"/>
      <c r="P69" s="16"/>
      <c r="Q69" s="16"/>
    </row>
    <row r="70" spans="8:21">
      <c r="H70" s="16"/>
      <c r="I70" s="16"/>
      <c r="J70" s="16"/>
      <c r="K70" s="16"/>
      <c r="L70" s="16"/>
      <c r="M70" s="16"/>
      <c r="N70" s="16"/>
      <c r="O70" s="16"/>
      <c r="P70" s="16"/>
      <c r="Q70" s="16"/>
    </row>
    <row r="71" spans="8:21">
      <c r="H71" s="16"/>
      <c r="I71" s="16"/>
      <c r="J71" s="16"/>
      <c r="K71" s="16"/>
      <c r="L71" s="16"/>
      <c r="M71" s="16"/>
      <c r="N71" s="16"/>
      <c r="O71" s="16"/>
      <c r="P71" s="16"/>
      <c r="Q71" s="16"/>
    </row>
    <row r="72" spans="8:21">
      <c r="H72" s="16"/>
      <c r="I72" s="16"/>
      <c r="J72" s="16"/>
      <c r="K72" s="16"/>
      <c r="L72" s="16"/>
      <c r="M72" s="16"/>
      <c r="N72" s="16"/>
      <c r="O72" s="16"/>
      <c r="P72" s="16"/>
      <c r="Q72" s="16"/>
    </row>
    <row r="73" spans="8:21">
      <c r="H73" s="16"/>
      <c r="I73" s="16"/>
      <c r="J73" s="16"/>
      <c r="K73" s="16"/>
      <c r="L73" s="16"/>
      <c r="M73" s="16"/>
      <c r="N73" s="16"/>
      <c r="O73" s="16"/>
      <c r="P73" s="16"/>
      <c r="Q73" s="16"/>
    </row>
    <row r="74" spans="8:21">
      <c r="H74" s="16"/>
      <c r="I74" s="16"/>
      <c r="J74" s="16"/>
      <c r="K74" s="16"/>
      <c r="L74" s="16"/>
      <c r="M74" s="16"/>
      <c r="N74" s="16"/>
      <c r="O74" s="16"/>
      <c r="P74" s="16"/>
      <c r="Q74" s="16"/>
    </row>
    <row r="75" spans="8:21">
      <c r="H75" s="16"/>
      <c r="I75" s="16"/>
      <c r="J75" s="16"/>
      <c r="K75" s="16"/>
      <c r="L75" s="16"/>
      <c r="M75" s="16"/>
      <c r="N75" s="16"/>
      <c r="O75" s="16"/>
      <c r="P75" s="16"/>
      <c r="Q75" s="16"/>
    </row>
    <row r="76" spans="8:21">
      <c r="H76" s="16"/>
      <c r="I76" s="16"/>
      <c r="J76" s="16"/>
      <c r="K76" s="16"/>
      <c r="L76" s="16"/>
      <c r="M76" s="16"/>
      <c r="N76" s="16"/>
      <c r="O76" s="16"/>
      <c r="P76" s="16"/>
      <c r="Q76" s="16"/>
    </row>
    <row r="77" spans="8:21">
      <c r="H77" s="16"/>
      <c r="I77" s="16"/>
      <c r="J77" s="16"/>
      <c r="K77" s="16"/>
      <c r="L77" s="16"/>
      <c r="M77" s="16"/>
      <c r="N77" s="16"/>
      <c r="O77" s="16"/>
      <c r="P77" s="16"/>
      <c r="Q77" s="16"/>
    </row>
    <row r="78" spans="8:21">
      <c r="H78" s="16"/>
      <c r="I78" s="16"/>
      <c r="J78" s="16"/>
      <c r="K78" s="16"/>
      <c r="L78" s="16"/>
      <c r="M78" s="16"/>
      <c r="N78" s="16"/>
      <c r="O78" s="16"/>
      <c r="P78" s="16"/>
      <c r="Q78" s="16"/>
    </row>
    <row r="79" spans="8:21">
      <c r="H79" s="16"/>
      <c r="I79" s="16"/>
      <c r="J79" s="16"/>
      <c r="K79" s="16"/>
      <c r="L79" s="16"/>
      <c r="M79" s="16"/>
      <c r="N79" s="16"/>
      <c r="O79" s="16"/>
      <c r="P79" s="16"/>
      <c r="Q79" s="16"/>
    </row>
    <row r="80" spans="8:21">
      <c r="H80" s="16"/>
      <c r="I80" s="16"/>
      <c r="J80" s="16"/>
      <c r="K80" s="16"/>
      <c r="L80" s="16"/>
      <c r="M80" s="16"/>
      <c r="N80" s="16"/>
      <c r="O80" s="16"/>
      <c r="P80" s="16"/>
      <c r="Q80" s="16"/>
    </row>
    <row r="81" spans="8:17">
      <c r="H81" s="16"/>
      <c r="I81" s="16"/>
      <c r="J81" s="16"/>
      <c r="K81" s="16"/>
      <c r="L81" s="16"/>
      <c r="M81" s="16"/>
      <c r="N81" s="16"/>
      <c r="O81" s="16"/>
      <c r="P81" s="16"/>
      <c r="Q81" s="16"/>
    </row>
    <row r="82" spans="8:17">
      <c r="H82" s="16"/>
      <c r="I82" s="16"/>
      <c r="J82" s="16"/>
      <c r="K82" s="16"/>
      <c r="L82" s="16"/>
      <c r="M82" s="16"/>
      <c r="N82" s="16"/>
      <c r="O82" s="16"/>
      <c r="P82" s="16"/>
      <c r="Q82" s="16"/>
    </row>
  </sheetData>
  <mergeCells count="2">
    <mergeCell ref="D1:G1"/>
    <mergeCell ref="L1:O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sheetPr>
    <tabColor rgb="FFFF6600"/>
  </sheetPr>
  <dimension ref="A1:AP71"/>
  <sheetViews>
    <sheetView zoomScaleNormal="100" workbookViewId="0">
      <selection activeCell="A30" sqref="A30:XFD30"/>
    </sheetView>
  </sheetViews>
  <sheetFormatPr baseColWidth="10" defaultRowHeight="15"/>
  <cols>
    <col min="1" max="1" width="12.85546875" style="6" customWidth="1"/>
    <col min="2" max="2" width="5.7109375" style="35" customWidth="1"/>
    <col min="3" max="3" width="2.5703125" style="35" bestFit="1" customWidth="1"/>
    <col min="4" max="4" width="4.42578125" style="35" customWidth="1"/>
    <col min="5" max="5" width="7.140625" style="35" customWidth="1"/>
    <col min="6" max="6" width="2.5703125" style="35" bestFit="1" customWidth="1"/>
    <col min="7" max="7" width="4.42578125" style="35" customWidth="1"/>
    <col min="8" max="8" width="7.85546875" style="35" customWidth="1"/>
    <col min="9" max="9" width="2.5703125" style="35" bestFit="1" customWidth="1"/>
    <col min="10" max="10" width="4.42578125" style="35" customWidth="1"/>
    <col min="11" max="11" width="7.28515625" style="35" customWidth="1"/>
    <col min="12" max="12" width="2.5703125" style="35" bestFit="1" customWidth="1"/>
    <col min="13" max="13" width="4.42578125" style="35" customWidth="1"/>
    <col min="14" max="14" width="6.5703125" style="35" customWidth="1"/>
    <col min="15" max="15" width="2.5703125" style="35" customWidth="1"/>
    <col min="16" max="16" width="4.42578125" style="35" customWidth="1"/>
    <col min="17" max="17" width="7.140625" style="35" customWidth="1"/>
    <col min="18" max="18" width="2.5703125" style="35" bestFit="1" customWidth="1"/>
    <col min="19" max="19" width="4.42578125" style="35" customWidth="1"/>
    <col min="20" max="20" width="4.42578125" style="35" bestFit="1" customWidth="1"/>
    <col min="21" max="21" width="2.5703125" style="35" bestFit="1" customWidth="1"/>
    <col min="22" max="22" width="4.42578125" style="35" customWidth="1"/>
    <col min="23" max="23" width="7.140625" style="35" customWidth="1"/>
    <col min="24" max="24" width="2.5703125" style="35" bestFit="1" customWidth="1"/>
    <col min="25" max="25" width="4.42578125" style="35" customWidth="1"/>
    <col min="26" max="26" width="6.7109375" style="35" customWidth="1"/>
    <col min="27" max="27" width="4.42578125" style="35" customWidth="1"/>
    <col min="28" max="28" width="7.85546875" style="35" customWidth="1"/>
    <col min="29" max="29" width="2.5703125" style="35" bestFit="1" customWidth="1"/>
    <col min="30" max="30" width="4.42578125" style="35" customWidth="1"/>
    <col min="40" max="40" width="4.42578125" style="35" bestFit="1" customWidth="1"/>
    <col min="41" max="41" width="2.5703125" style="35" customWidth="1"/>
    <col min="42" max="42" width="4.42578125" style="35" customWidth="1"/>
  </cols>
  <sheetData>
    <row r="1" spans="1:42" ht="23.25" thickBot="1">
      <c r="A1" s="7" t="s">
        <v>122</v>
      </c>
      <c r="B1" s="106" t="s">
        <v>32</v>
      </c>
      <c r="C1" s="106" t="s">
        <v>124</v>
      </c>
      <c r="D1" s="106" t="s">
        <v>121</v>
      </c>
      <c r="E1" s="146" t="s">
        <v>34</v>
      </c>
      <c r="F1" s="146" t="s">
        <v>124</v>
      </c>
      <c r="G1" s="146" t="s">
        <v>121</v>
      </c>
      <c r="H1" s="150" t="s">
        <v>35</v>
      </c>
      <c r="I1" s="150" t="s">
        <v>124</v>
      </c>
      <c r="J1" s="150" t="s">
        <v>121</v>
      </c>
      <c r="K1" s="106" t="s">
        <v>27</v>
      </c>
      <c r="L1" s="106" t="s">
        <v>124</v>
      </c>
      <c r="M1" s="106" t="s">
        <v>121</v>
      </c>
      <c r="N1" s="146" t="s">
        <v>29</v>
      </c>
      <c r="O1" s="146" t="s">
        <v>124</v>
      </c>
      <c r="P1" s="146" t="s">
        <v>121</v>
      </c>
      <c r="Q1" s="150" t="s">
        <v>31</v>
      </c>
      <c r="R1" s="150" t="s">
        <v>124</v>
      </c>
      <c r="S1" s="150" t="s">
        <v>121</v>
      </c>
      <c r="T1" s="106" t="s">
        <v>30</v>
      </c>
      <c r="U1" s="106" t="s">
        <v>124</v>
      </c>
      <c r="V1" s="106" t="s">
        <v>121</v>
      </c>
      <c r="W1" s="146" t="s">
        <v>28</v>
      </c>
      <c r="X1" s="146" t="s">
        <v>124</v>
      </c>
      <c r="Y1" s="146" t="s">
        <v>121</v>
      </c>
      <c r="Z1" s="106" t="s">
        <v>33</v>
      </c>
      <c r="AA1" s="106" t="s">
        <v>121</v>
      </c>
      <c r="AB1" s="146" t="s">
        <v>43</v>
      </c>
      <c r="AC1" s="146" t="s">
        <v>124</v>
      </c>
      <c r="AD1" s="146" t="s">
        <v>121</v>
      </c>
      <c r="AN1" s="146" t="s">
        <v>126</v>
      </c>
      <c r="AO1" s="146" t="s">
        <v>124</v>
      </c>
      <c r="AP1" s="146" t="s">
        <v>121</v>
      </c>
    </row>
    <row r="2" spans="1:42">
      <c r="A2" s="83" t="s">
        <v>84</v>
      </c>
      <c r="B2" s="107">
        <v>1500</v>
      </c>
      <c r="C2" s="107"/>
      <c r="D2" s="107"/>
      <c r="E2" s="147">
        <v>1500</v>
      </c>
      <c r="F2" s="147"/>
      <c r="G2" s="147"/>
      <c r="H2" s="151">
        <v>1500</v>
      </c>
      <c r="I2" s="151"/>
      <c r="J2" s="151"/>
      <c r="K2" s="107">
        <v>1500</v>
      </c>
      <c r="L2" s="107"/>
      <c r="M2" s="107"/>
      <c r="N2" s="147">
        <v>1500</v>
      </c>
      <c r="O2" s="147"/>
      <c r="P2" s="147"/>
      <c r="Q2" s="151">
        <v>1500</v>
      </c>
      <c r="R2" s="151"/>
      <c r="S2" s="151"/>
      <c r="T2" s="107">
        <v>1500</v>
      </c>
      <c r="U2" s="107"/>
      <c r="V2" s="107"/>
      <c r="W2" s="147">
        <v>1500</v>
      </c>
      <c r="X2" s="147"/>
      <c r="Y2" s="147"/>
      <c r="Z2" s="107">
        <v>1500</v>
      </c>
      <c r="AA2" s="107"/>
      <c r="AB2" s="147">
        <v>1500</v>
      </c>
      <c r="AC2" s="147"/>
      <c r="AD2" s="147"/>
      <c r="AN2" s="147">
        <v>2000</v>
      </c>
      <c r="AO2" s="147"/>
      <c r="AP2" s="147"/>
    </row>
    <row r="3" spans="1:42">
      <c r="A3" s="83" t="s">
        <v>85</v>
      </c>
      <c r="B3" s="107"/>
      <c r="C3" s="107"/>
      <c r="D3" s="107" t="s">
        <v>26</v>
      </c>
      <c r="E3" s="147"/>
      <c r="F3" s="147"/>
      <c r="G3" s="147" t="s">
        <v>26</v>
      </c>
      <c r="H3" s="151"/>
      <c r="I3" s="151"/>
      <c r="J3" s="151" t="s">
        <v>26</v>
      </c>
      <c r="K3" s="107"/>
      <c r="L3" s="107"/>
      <c r="M3" s="107" t="s">
        <v>26</v>
      </c>
      <c r="N3" s="147"/>
      <c r="O3" s="147"/>
      <c r="P3" s="147" t="s">
        <v>26</v>
      </c>
      <c r="Q3" s="151"/>
      <c r="R3" s="151"/>
      <c r="S3" s="151" t="s">
        <v>26</v>
      </c>
      <c r="T3" s="107"/>
      <c r="U3" s="107"/>
      <c r="V3" s="107" t="s">
        <v>26</v>
      </c>
      <c r="W3" s="147"/>
      <c r="X3" s="147"/>
      <c r="Y3" s="147" t="s">
        <v>26</v>
      </c>
      <c r="Z3" s="107"/>
      <c r="AA3" s="107" t="s">
        <v>26</v>
      </c>
      <c r="AB3" s="147"/>
      <c r="AC3" s="147"/>
      <c r="AD3" s="147" t="s">
        <v>26</v>
      </c>
      <c r="AN3" s="147"/>
      <c r="AO3" s="147"/>
      <c r="AP3" s="147" t="s">
        <v>26</v>
      </c>
    </row>
    <row r="4" spans="1:42">
      <c r="A4" s="10" t="s">
        <v>6</v>
      </c>
      <c r="B4" s="108">
        <f>B2*0.01447</f>
        <v>21.705000000000002</v>
      </c>
      <c r="C4" s="108">
        <f>Norden!E5+Norden!E6</f>
        <v>0</v>
      </c>
      <c r="D4" s="108">
        <f>SUM(B4:C4)</f>
        <v>21.705000000000002</v>
      </c>
      <c r="E4" s="148">
        <f>E2*0.01447</f>
        <v>21.705000000000002</v>
      </c>
      <c r="F4" s="148" t="s">
        <v>26</v>
      </c>
      <c r="G4" s="148">
        <f>SUM(E4:F4)</f>
        <v>21.705000000000002</v>
      </c>
      <c r="H4" s="152">
        <f>H2*0.01447</f>
        <v>21.705000000000002</v>
      </c>
      <c r="I4" s="152" t="s">
        <v>26</v>
      </c>
      <c r="J4" s="152">
        <f>SUM(H4:I4)</f>
        <v>21.705000000000002</v>
      </c>
      <c r="K4" s="108">
        <f>K2*0.01447</f>
        <v>21.705000000000002</v>
      </c>
      <c r="L4" s="108" t="s">
        <v>26</v>
      </c>
      <c r="M4" s="108">
        <f>SUM(K4:L4)</f>
        <v>21.705000000000002</v>
      </c>
      <c r="N4" s="148">
        <f>N2*0.01447</f>
        <v>21.705000000000002</v>
      </c>
      <c r="O4" s="148" t="s">
        <v>26</v>
      </c>
      <c r="P4" s="148">
        <f>SUM(N4:O4)</f>
        <v>21.705000000000002</v>
      </c>
      <c r="Q4" s="152">
        <f>Q2*0.01447</f>
        <v>21.705000000000002</v>
      </c>
      <c r="R4" s="152" t="s">
        <v>26</v>
      </c>
      <c r="S4" s="152">
        <f>SUM(Q4:R4)</f>
        <v>21.705000000000002</v>
      </c>
      <c r="T4" s="108">
        <f>T2*0.01447</f>
        <v>21.705000000000002</v>
      </c>
      <c r="U4" s="108" t="s">
        <v>26</v>
      </c>
      <c r="V4" s="108">
        <f>SUM(T4:U4)</f>
        <v>21.705000000000002</v>
      </c>
      <c r="W4" s="148">
        <f>W2*0.01447</f>
        <v>21.705000000000002</v>
      </c>
      <c r="X4" s="148" t="s">
        <v>26</v>
      </c>
      <c r="Y4" s="148">
        <f>SUM(W4:X4)</f>
        <v>21.705000000000002</v>
      </c>
      <c r="Z4" s="108">
        <f>Z2*0.01447</f>
        <v>21.705000000000002</v>
      </c>
      <c r="AA4" s="108">
        <f t="shared" ref="AA4:AA23" si="0">SUM(Z4:Z4)</f>
        <v>21.705000000000002</v>
      </c>
      <c r="AB4" s="148">
        <f>AB2*0.01447</f>
        <v>21.705000000000002</v>
      </c>
      <c r="AC4" s="148">
        <f>Norden!M34</f>
        <v>0</v>
      </c>
      <c r="AD4" s="148">
        <f>SUM(AB4:AC4)</f>
        <v>21.705000000000002</v>
      </c>
      <c r="AN4" s="148">
        <v>50</v>
      </c>
      <c r="AO4" s="148">
        <f>Norden!M34</f>
        <v>0</v>
      </c>
      <c r="AP4" s="149">
        <f>SUM(AN4:AO4)</f>
        <v>50</v>
      </c>
    </row>
    <row r="5" spans="1:42">
      <c r="A5" s="10" t="s">
        <v>18</v>
      </c>
      <c r="B5" s="108">
        <f>B2*0.02895</f>
        <v>43.424999999999997</v>
      </c>
      <c r="C5" s="108" t="s">
        <v>26</v>
      </c>
      <c r="D5" s="108">
        <f t="shared" ref="D5:D23" si="1">SUM(B5:C5)</f>
        <v>43.424999999999997</v>
      </c>
      <c r="E5" s="148">
        <f>E2*0.02895</f>
        <v>43.424999999999997</v>
      </c>
      <c r="F5" s="148" t="s">
        <v>26</v>
      </c>
      <c r="G5" s="148">
        <f t="shared" ref="G5:G23" si="2">SUM(E5:F5)</f>
        <v>43.424999999999997</v>
      </c>
      <c r="H5" s="152">
        <f>H2*0.02895</f>
        <v>43.424999999999997</v>
      </c>
      <c r="I5" s="152" t="s">
        <v>26</v>
      </c>
      <c r="J5" s="152">
        <f t="shared" ref="J5:J23" si="3">SUM(H5:I5)</f>
        <v>43.424999999999997</v>
      </c>
      <c r="K5" s="108">
        <f>K2*0.02895</f>
        <v>43.424999999999997</v>
      </c>
      <c r="L5" s="108" t="s">
        <v>26</v>
      </c>
      <c r="M5" s="108">
        <f t="shared" ref="M5:M23" si="4">SUM(K5:L5)</f>
        <v>43.424999999999997</v>
      </c>
      <c r="N5" s="148">
        <f>N2*0.02895</f>
        <v>43.424999999999997</v>
      </c>
      <c r="O5" s="148" t="s">
        <v>26</v>
      </c>
      <c r="P5" s="148">
        <f t="shared" ref="P5:P23" si="5">SUM(N5:O5)</f>
        <v>43.424999999999997</v>
      </c>
      <c r="Q5" s="152">
        <f>Q2*0.02895</f>
        <v>43.424999999999997</v>
      </c>
      <c r="R5" s="152" t="s">
        <v>26</v>
      </c>
      <c r="S5" s="152">
        <f t="shared" ref="S5:S23" si="6">SUM(Q5:R5)</f>
        <v>43.424999999999997</v>
      </c>
      <c r="T5" s="108">
        <f>T2*0.02895</f>
        <v>43.424999999999997</v>
      </c>
      <c r="U5" s="108" t="s">
        <v>26</v>
      </c>
      <c r="V5" s="108">
        <f t="shared" ref="V5:V23" si="7">SUM(T5:U5)</f>
        <v>43.424999999999997</v>
      </c>
      <c r="W5" s="148">
        <f>W2*0.02895</f>
        <v>43.424999999999997</v>
      </c>
      <c r="X5" s="148" t="s">
        <v>26</v>
      </c>
      <c r="Y5" s="148">
        <f t="shared" ref="Y5:Y23" si="8">SUM(W5:X5)</f>
        <v>43.424999999999997</v>
      </c>
      <c r="Z5" s="108">
        <f>Z2*0.02895</f>
        <v>43.424999999999997</v>
      </c>
      <c r="AA5" s="108">
        <f t="shared" si="0"/>
        <v>43.424999999999997</v>
      </c>
      <c r="AB5" s="148">
        <f>AB2*0.02895</f>
        <v>43.424999999999997</v>
      </c>
      <c r="AC5" s="148" t="s">
        <v>26</v>
      </c>
      <c r="AD5" s="148">
        <f t="shared" ref="AD5:AD23" si="9">SUM(AB5:AC5)</f>
        <v>43.424999999999997</v>
      </c>
      <c r="AN5" s="148">
        <v>0</v>
      </c>
      <c r="AO5" s="148" t="s">
        <v>26</v>
      </c>
      <c r="AP5" s="149">
        <f t="shared" ref="AP5:AP23" si="10">SUM(AN5:AO5)</f>
        <v>0</v>
      </c>
    </row>
    <row r="6" spans="1:42">
      <c r="A6" s="10" t="s">
        <v>3</v>
      </c>
      <c r="B6" s="108">
        <f>B2*0.03039</f>
        <v>45.585000000000001</v>
      </c>
      <c r="C6" s="108">
        <f>Norden!E7</f>
        <v>0</v>
      </c>
      <c r="D6" s="108">
        <f t="shared" si="1"/>
        <v>45.585000000000001</v>
      </c>
      <c r="E6" s="148">
        <f>E2*0.03039</f>
        <v>45.585000000000001</v>
      </c>
      <c r="F6" s="148" t="s">
        <v>26</v>
      </c>
      <c r="G6" s="148">
        <f t="shared" si="2"/>
        <v>45.585000000000001</v>
      </c>
      <c r="H6" s="152">
        <f>H2*0.03039</f>
        <v>45.585000000000001</v>
      </c>
      <c r="I6" s="152" t="s">
        <v>26</v>
      </c>
      <c r="J6" s="152">
        <f t="shared" si="3"/>
        <v>45.585000000000001</v>
      </c>
      <c r="K6" s="108">
        <f>K2*0.03039</f>
        <v>45.585000000000001</v>
      </c>
      <c r="L6" s="108" t="s">
        <v>26</v>
      </c>
      <c r="M6" s="108">
        <f t="shared" si="4"/>
        <v>45.585000000000001</v>
      </c>
      <c r="N6" s="148">
        <f>N2*0.03039</f>
        <v>45.585000000000001</v>
      </c>
      <c r="O6" s="148" t="s">
        <v>26</v>
      </c>
      <c r="P6" s="148">
        <f t="shared" si="5"/>
        <v>45.585000000000001</v>
      </c>
      <c r="Q6" s="152">
        <f>Q2*0.03039</f>
        <v>45.585000000000001</v>
      </c>
      <c r="R6" s="152" t="s">
        <v>26</v>
      </c>
      <c r="S6" s="152">
        <f t="shared" si="6"/>
        <v>45.585000000000001</v>
      </c>
      <c r="T6" s="108">
        <f>T2*0.03039</f>
        <v>45.585000000000001</v>
      </c>
      <c r="U6" s="108" t="s">
        <v>26</v>
      </c>
      <c r="V6" s="108">
        <f t="shared" si="7"/>
        <v>45.585000000000001</v>
      </c>
      <c r="W6" s="148">
        <f>W2*0.03039</f>
        <v>45.585000000000001</v>
      </c>
      <c r="X6" s="148" t="s">
        <v>26</v>
      </c>
      <c r="Y6" s="148">
        <f t="shared" si="8"/>
        <v>45.585000000000001</v>
      </c>
      <c r="Z6" s="108">
        <f>Z2*0.03039</f>
        <v>45.585000000000001</v>
      </c>
      <c r="AA6" s="108">
        <f t="shared" si="0"/>
        <v>45.585000000000001</v>
      </c>
      <c r="AB6" s="148">
        <f>AB2*0.03039</f>
        <v>45.585000000000001</v>
      </c>
      <c r="AC6" s="148">
        <f>Norden!M35</f>
        <v>0</v>
      </c>
      <c r="AD6" s="148">
        <f t="shared" si="9"/>
        <v>45.585000000000001</v>
      </c>
      <c r="AN6" s="148">
        <v>0</v>
      </c>
      <c r="AO6" s="148">
        <f>Norden!M35</f>
        <v>0</v>
      </c>
      <c r="AP6" s="149">
        <f t="shared" si="10"/>
        <v>0</v>
      </c>
    </row>
    <row r="7" spans="1:42">
      <c r="A7" s="10" t="s">
        <v>5</v>
      </c>
      <c r="B7" s="108">
        <f>B2*0.01447</f>
        <v>21.705000000000002</v>
      </c>
      <c r="C7" s="108"/>
      <c r="D7" s="108">
        <f t="shared" si="1"/>
        <v>21.705000000000002</v>
      </c>
      <c r="E7" s="148">
        <f>E2*0.01447</f>
        <v>21.705000000000002</v>
      </c>
      <c r="F7" s="148"/>
      <c r="G7" s="148">
        <f t="shared" si="2"/>
        <v>21.705000000000002</v>
      </c>
      <c r="H7" s="152">
        <f>H2*0.01447</f>
        <v>21.705000000000002</v>
      </c>
      <c r="I7" s="152"/>
      <c r="J7" s="152">
        <f t="shared" si="3"/>
        <v>21.705000000000002</v>
      </c>
      <c r="K7" s="108">
        <f>K2*0.01447</f>
        <v>21.705000000000002</v>
      </c>
      <c r="L7" s="108"/>
      <c r="M7" s="108">
        <f t="shared" si="4"/>
        <v>21.705000000000002</v>
      </c>
      <c r="N7" s="148">
        <f>N2*0.01447</f>
        <v>21.705000000000002</v>
      </c>
      <c r="O7" s="148">
        <f>Norden!G34</f>
        <v>0</v>
      </c>
      <c r="P7" s="148">
        <f t="shared" si="5"/>
        <v>21.705000000000002</v>
      </c>
      <c r="Q7" s="152">
        <f>Q2*0.01447</f>
        <v>21.705000000000002</v>
      </c>
      <c r="R7" s="152">
        <f>Norden!O6</f>
        <v>0</v>
      </c>
      <c r="S7" s="152">
        <f t="shared" si="6"/>
        <v>21.705000000000002</v>
      </c>
      <c r="T7" s="108">
        <f>T2*0.01447</f>
        <v>21.705000000000002</v>
      </c>
      <c r="U7" s="108">
        <f>Norden!O14</f>
        <v>0</v>
      </c>
      <c r="V7" s="108">
        <f t="shared" si="7"/>
        <v>21.705000000000002</v>
      </c>
      <c r="W7" s="148">
        <f>W2*0.01447</f>
        <v>21.705000000000002</v>
      </c>
      <c r="X7" s="148"/>
      <c r="Y7" s="148">
        <f t="shared" si="8"/>
        <v>21.705000000000002</v>
      </c>
      <c r="Z7" s="108">
        <f>Z2*0.01447</f>
        <v>21.705000000000002</v>
      </c>
      <c r="AA7" s="108">
        <f t="shared" si="0"/>
        <v>21.705000000000002</v>
      </c>
      <c r="AB7" s="148">
        <f>AB2*0.01447</f>
        <v>21.705000000000002</v>
      </c>
      <c r="AC7" s="148"/>
      <c r="AD7" s="148">
        <f t="shared" si="9"/>
        <v>21.705000000000002</v>
      </c>
      <c r="AN7" s="148">
        <v>0</v>
      </c>
      <c r="AO7" s="148"/>
      <c r="AP7" s="149">
        <f t="shared" si="10"/>
        <v>0</v>
      </c>
    </row>
    <row r="8" spans="1:42">
      <c r="A8" s="10" t="s">
        <v>17</v>
      </c>
      <c r="B8" s="108">
        <f>B2*0.01158</f>
        <v>17.37</v>
      </c>
      <c r="C8" s="108"/>
      <c r="D8" s="108">
        <f t="shared" si="1"/>
        <v>17.37</v>
      </c>
      <c r="E8" s="148">
        <f>E2*0.01158</f>
        <v>17.37</v>
      </c>
      <c r="F8" s="148"/>
      <c r="G8" s="148">
        <f t="shared" si="2"/>
        <v>17.37</v>
      </c>
      <c r="H8" s="152">
        <f>H2*0.01158</f>
        <v>17.37</v>
      </c>
      <c r="I8" s="152"/>
      <c r="J8" s="152">
        <f t="shared" si="3"/>
        <v>17.37</v>
      </c>
      <c r="K8" s="108">
        <f>K2*0.01158</f>
        <v>17.37</v>
      </c>
      <c r="L8" s="108"/>
      <c r="M8" s="108">
        <f t="shared" si="4"/>
        <v>17.37</v>
      </c>
      <c r="N8" s="148">
        <f>N2*0.01158</f>
        <v>17.37</v>
      </c>
      <c r="O8" s="148"/>
      <c r="P8" s="148">
        <f t="shared" si="5"/>
        <v>17.37</v>
      </c>
      <c r="Q8" s="152">
        <f>Q2*0.01158</f>
        <v>17.37</v>
      </c>
      <c r="R8" s="152"/>
      <c r="S8" s="152">
        <f t="shared" si="6"/>
        <v>17.37</v>
      </c>
      <c r="T8" s="108">
        <f>T2*0.01158</f>
        <v>17.37</v>
      </c>
      <c r="U8" s="108"/>
      <c r="V8" s="108">
        <f t="shared" si="7"/>
        <v>17.37</v>
      </c>
      <c r="W8" s="148">
        <f>W2*0.01158</f>
        <v>17.37</v>
      </c>
      <c r="X8" s="148"/>
      <c r="Y8" s="148">
        <f t="shared" si="8"/>
        <v>17.37</v>
      </c>
      <c r="Z8" s="108">
        <f>Z2*0.01158</f>
        <v>17.37</v>
      </c>
      <c r="AA8" s="108">
        <f t="shared" si="0"/>
        <v>17.37</v>
      </c>
      <c r="AB8" s="148">
        <f>AB2*0.01158</f>
        <v>17.37</v>
      </c>
      <c r="AC8" s="148"/>
      <c r="AD8" s="148">
        <f t="shared" si="9"/>
        <v>17.37</v>
      </c>
      <c r="AN8" s="148">
        <v>0</v>
      </c>
      <c r="AO8" s="148"/>
      <c r="AP8" s="149">
        <f t="shared" si="10"/>
        <v>0</v>
      </c>
    </row>
    <row r="9" spans="1:42">
      <c r="A9" s="10" t="s">
        <v>19</v>
      </c>
      <c r="B9" s="108">
        <f>B2*0.01158</f>
        <v>17.37</v>
      </c>
      <c r="C9" s="108">
        <f>Norden!G6</f>
        <v>0</v>
      </c>
      <c r="D9" s="108">
        <f t="shared" si="1"/>
        <v>17.37</v>
      </c>
      <c r="E9" s="148">
        <f>E2*0.01158</f>
        <v>17.37</v>
      </c>
      <c r="F9" s="148" t="s">
        <v>26</v>
      </c>
      <c r="G9" s="148">
        <f t="shared" si="2"/>
        <v>17.37</v>
      </c>
      <c r="H9" s="152">
        <f>H2*0.01158</f>
        <v>17.37</v>
      </c>
      <c r="I9" s="152" t="s">
        <v>26</v>
      </c>
      <c r="J9" s="152">
        <f t="shared" si="3"/>
        <v>17.37</v>
      </c>
      <c r="K9" s="108">
        <f>K2*0.01158</f>
        <v>17.37</v>
      </c>
      <c r="L9" s="108" t="s">
        <v>26</v>
      </c>
      <c r="M9" s="108">
        <f t="shared" si="4"/>
        <v>17.37</v>
      </c>
      <c r="N9" s="148">
        <f>N2*0.01158</f>
        <v>17.37</v>
      </c>
      <c r="O9" s="148" t="s">
        <v>26</v>
      </c>
      <c r="P9" s="148">
        <f t="shared" si="5"/>
        <v>17.37</v>
      </c>
      <c r="Q9" s="152">
        <f>Q2*0.01158</f>
        <v>17.37</v>
      </c>
      <c r="R9" s="152" t="s">
        <v>26</v>
      </c>
      <c r="S9" s="152">
        <f t="shared" si="6"/>
        <v>17.37</v>
      </c>
      <c r="T9" s="108">
        <f>T2*0.01158</f>
        <v>17.37</v>
      </c>
      <c r="U9" s="108" t="s">
        <v>26</v>
      </c>
      <c r="V9" s="108">
        <f t="shared" si="7"/>
        <v>17.37</v>
      </c>
      <c r="W9" s="148">
        <f>W2*0.01158</f>
        <v>17.37</v>
      </c>
      <c r="X9" s="148" t="s">
        <v>26</v>
      </c>
      <c r="Y9" s="148">
        <f t="shared" si="8"/>
        <v>17.37</v>
      </c>
      <c r="Z9" s="108">
        <f>Z2*0.01158</f>
        <v>17.37</v>
      </c>
      <c r="AA9" s="108">
        <f t="shared" si="0"/>
        <v>17.37</v>
      </c>
      <c r="AB9" s="148">
        <f>AB2*0.01158</f>
        <v>17.37</v>
      </c>
      <c r="AC9" s="148">
        <f>Norden!O34</f>
        <v>0</v>
      </c>
      <c r="AD9" s="148">
        <f t="shared" si="9"/>
        <v>17.37</v>
      </c>
      <c r="AN9" s="148">
        <v>0</v>
      </c>
      <c r="AO9" s="148">
        <f>Norden!O34</f>
        <v>0</v>
      </c>
      <c r="AP9" s="149">
        <f t="shared" si="10"/>
        <v>0</v>
      </c>
    </row>
    <row r="10" spans="1:42">
      <c r="A10" s="10" t="s">
        <v>7</v>
      </c>
      <c r="B10" s="108">
        <f>B2*0.01158</f>
        <v>17.37</v>
      </c>
      <c r="C10" s="108"/>
      <c r="D10" s="108">
        <f t="shared" si="1"/>
        <v>17.37</v>
      </c>
      <c r="E10" s="148">
        <f>E2*0.01158</f>
        <v>17.37</v>
      </c>
      <c r="F10" s="148"/>
      <c r="G10" s="148">
        <f t="shared" si="2"/>
        <v>17.37</v>
      </c>
      <c r="H10" s="152">
        <f>H2*0.01158</f>
        <v>17.37</v>
      </c>
      <c r="I10" s="152"/>
      <c r="J10" s="152">
        <f t="shared" si="3"/>
        <v>17.37</v>
      </c>
      <c r="K10" s="108">
        <f>K2*0.01158</f>
        <v>17.37</v>
      </c>
      <c r="L10" s="108"/>
      <c r="M10" s="108">
        <f t="shared" si="4"/>
        <v>17.37</v>
      </c>
      <c r="N10" s="148">
        <f>N2*0.01158</f>
        <v>17.37</v>
      </c>
      <c r="O10" s="148"/>
      <c r="P10" s="148">
        <f t="shared" si="5"/>
        <v>17.37</v>
      </c>
      <c r="Q10" s="152">
        <f>Q2*0.01158</f>
        <v>17.37</v>
      </c>
      <c r="R10" s="152"/>
      <c r="S10" s="152">
        <f t="shared" si="6"/>
        <v>17.37</v>
      </c>
      <c r="T10" s="108">
        <f>T2*0.01158</f>
        <v>17.37</v>
      </c>
      <c r="U10" s="108">
        <f>Norden!M13</f>
        <v>0</v>
      </c>
      <c r="V10" s="108">
        <f t="shared" si="7"/>
        <v>17.37</v>
      </c>
      <c r="W10" s="148">
        <f>W2*0.01158</f>
        <v>17.37</v>
      </c>
      <c r="X10" s="148"/>
      <c r="Y10" s="148">
        <f t="shared" si="8"/>
        <v>17.37</v>
      </c>
      <c r="Z10" s="108">
        <f>Z2*0.01158</f>
        <v>17.37</v>
      </c>
      <c r="AA10" s="108">
        <f t="shared" si="0"/>
        <v>17.37</v>
      </c>
      <c r="AB10" s="148">
        <f>AB2*0.01158</f>
        <v>17.37</v>
      </c>
      <c r="AC10" s="148"/>
      <c r="AD10" s="148">
        <f t="shared" si="9"/>
        <v>17.37</v>
      </c>
      <c r="AN10" s="148">
        <v>0</v>
      </c>
      <c r="AO10" s="148"/>
      <c r="AP10" s="149">
        <f t="shared" si="10"/>
        <v>0</v>
      </c>
    </row>
    <row r="11" spans="1:42">
      <c r="A11" s="10" t="s">
        <v>13</v>
      </c>
      <c r="B11" s="108">
        <f>B2*0.00579</f>
        <v>8.6850000000000005</v>
      </c>
      <c r="C11" s="108"/>
      <c r="D11" s="108">
        <f t="shared" si="1"/>
        <v>8.6850000000000005</v>
      </c>
      <c r="E11" s="148">
        <f>E2*0.00579</f>
        <v>8.6850000000000005</v>
      </c>
      <c r="F11" s="148">
        <f>Norden!E13</f>
        <v>0</v>
      </c>
      <c r="G11" s="148">
        <f t="shared" si="2"/>
        <v>8.6850000000000005</v>
      </c>
      <c r="H11" s="152">
        <f>H2*0.00579</f>
        <v>8.6850000000000005</v>
      </c>
      <c r="I11" s="152">
        <f>Norden!E20</f>
        <v>0</v>
      </c>
      <c r="J11" s="152">
        <f t="shared" si="3"/>
        <v>8.6850000000000005</v>
      </c>
      <c r="K11" s="108">
        <f>K2*0.00579</f>
        <v>8.6850000000000005</v>
      </c>
      <c r="L11" s="108">
        <f>Norden!E27</f>
        <v>0</v>
      </c>
      <c r="M11" s="108">
        <f t="shared" si="4"/>
        <v>8.6850000000000005</v>
      </c>
      <c r="N11" s="148">
        <f>N2*0.00579</f>
        <v>8.6850000000000005</v>
      </c>
      <c r="O11" s="148">
        <f>Norden!E34</f>
        <v>0</v>
      </c>
      <c r="P11" s="148">
        <f t="shared" si="5"/>
        <v>8.6850000000000005</v>
      </c>
      <c r="Q11" s="152">
        <f>Q2*0.00579</f>
        <v>8.6850000000000005</v>
      </c>
      <c r="R11" s="152">
        <f>Norden!M6</f>
        <v>0</v>
      </c>
      <c r="S11" s="152">
        <f t="shared" si="6"/>
        <v>8.6850000000000005</v>
      </c>
      <c r="T11" s="108">
        <f>T2*0.00579</f>
        <v>8.6850000000000005</v>
      </c>
      <c r="U11" s="108">
        <f>Norden!M14</f>
        <v>0</v>
      </c>
      <c r="V11" s="108">
        <f t="shared" si="7"/>
        <v>8.6850000000000005</v>
      </c>
      <c r="W11" s="148">
        <f>W2*0.00579</f>
        <v>8.6850000000000005</v>
      </c>
      <c r="X11" s="148"/>
      <c r="Y11" s="148">
        <f t="shared" si="8"/>
        <v>8.6850000000000005</v>
      </c>
      <c r="Z11" s="108">
        <f>Z2*0.00579</f>
        <v>8.6850000000000005</v>
      </c>
      <c r="AA11" s="108">
        <f t="shared" si="0"/>
        <v>8.6850000000000005</v>
      </c>
      <c r="AB11" s="148">
        <f>AB2*0.00579</f>
        <v>8.6850000000000005</v>
      </c>
      <c r="AC11" s="148"/>
      <c r="AD11" s="148">
        <f t="shared" si="9"/>
        <v>8.6850000000000005</v>
      </c>
      <c r="AN11" s="148">
        <v>0</v>
      </c>
      <c r="AO11" s="148"/>
      <c r="AP11" s="149">
        <f t="shared" si="10"/>
        <v>0</v>
      </c>
    </row>
    <row r="12" spans="1:42">
      <c r="A12" s="10" t="s">
        <v>11</v>
      </c>
      <c r="B12" s="108">
        <f>B2*0.00868</f>
        <v>13.02</v>
      </c>
      <c r="C12" s="108"/>
      <c r="D12" s="108">
        <f t="shared" si="1"/>
        <v>13.02</v>
      </c>
      <c r="E12" s="148">
        <f>E2*0.00868</f>
        <v>13.02</v>
      </c>
      <c r="F12" s="148"/>
      <c r="G12" s="148">
        <f t="shared" si="2"/>
        <v>13.02</v>
      </c>
      <c r="H12" s="152">
        <f>H2*0.00868</f>
        <v>13.02</v>
      </c>
      <c r="I12" s="152"/>
      <c r="J12" s="152">
        <f t="shared" si="3"/>
        <v>13.02</v>
      </c>
      <c r="K12" s="108">
        <f>K2*0.00868</f>
        <v>13.02</v>
      </c>
      <c r="L12" s="108"/>
      <c r="M12" s="108">
        <f t="shared" si="4"/>
        <v>13.02</v>
      </c>
      <c r="N12" s="148">
        <f>N2*0.00868</f>
        <v>13.02</v>
      </c>
      <c r="O12" s="148"/>
      <c r="P12" s="148">
        <f t="shared" si="5"/>
        <v>13.02</v>
      </c>
      <c r="Q12" s="152">
        <f>Q2*0.00868</f>
        <v>13.02</v>
      </c>
      <c r="R12" s="152"/>
      <c r="S12" s="152">
        <f t="shared" si="6"/>
        <v>13.02</v>
      </c>
      <c r="T12" s="108">
        <f>T2*0.00868</f>
        <v>13.02</v>
      </c>
      <c r="U12" s="108"/>
      <c r="V12" s="108">
        <f t="shared" si="7"/>
        <v>13.02</v>
      </c>
      <c r="W12" s="148">
        <f>W2*0.00868</f>
        <v>13.02</v>
      </c>
      <c r="X12" s="148"/>
      <c r="Y12" s="148">
        <f t="shared" si="8"/>
        <v>13.02</v>
      </c>
      <c r="Z12" s="108">
        <f>Z2*0.00868</f>
        <v>13.02</v>
      </c>
      <c r="AA12" s="108">
        <f t="shared" si="0"/>
        <v>13.02</v>
      </c>
      <c r="AB12" s="148">
        <f>AB2*0.00868</f>
        <v>13.02</v>
      </c>
      <c r="AC12" s="148"/>
      <c r="AD12" s="148">
        <f t="shared" si="9"/>
        <v>13.02</v>
      </c>
      <c r="AN12" s="148">
        <v>0</v>
      </c>
      <c r="AO12" s="148"/>
      <c r="AP12" s="149">
        <f t="shared" si="10"/>
        <v>0</v>
      </c>
    </row>
    <row r="13" spans="1:42">
      <c r="A13" s="10" t="s">
        <v>10</v>
      </c>
      <c r="B13" s="108">
        <f>B2*0.01158</f>
        <v>17.37</v>
      </c>
      <c r="C13" s="108"/>
      <c r="D13" s="108">
        <f t="shared" si="1"/>
        <v>17.37</v>
      </c>
      <c r="E13" s="148">
        <f>E2*0.01158</f>
        <v>17.37</v>
      </c>
      <c r="F13" s="148"/>
      <c r="G13" s="148">
        <f t="shared" si="2"/>
        <v>17.37</v>
      </c>
      <c r="H13" s="152">
        <f>H2*0.01158</f>
        <v>17.37</v>
      </c>
      <c r="I13" s="152"/>
      <c r="J13" s="152">
        <f t="shared" si="3"/>
        <v>17.37</v>
      </c>
      <c r="K13" s="108">
        <f>K2*0.01158</f>
        <v>17.37</v>
      </c>
      <c r="L13" s="108"/>
      <c r="M13" s="108">
        <f t="shared" si="4"/>
        <v>17.37</v>
      </c>
      <c r="N13" s="148">
        <f>N2*0.01158</f>
        <v>17.37</v>
      </c>
      <c r="O13" s="148"/>
      <c r="P13" s="148">
        <f t="shared" si="5"/>
        <v>17.37</v>
      </c>
      <c r="Q13" s="152">
        <f>Q2*0.01158</f>
        <v>17.37</v>
      </c>
      <c r="R13" s="152"/>
      <c r="S13" s="152">
        <f t="shared" si="6"/>
        <v>17.37</v>
      </c>
      <c r="T13" s="108">
        <f>T2*0.01158</f>
        <v>17.37</v>
      </c>
      <c r="U13" s="108"/>
      <c r="V13" s="108">
        <f t="shared" si="7"/>
        <v>17.37</v>
      </c>
      <c r="W13" s="148">
        <f>W2*0.01158</f>
        <v>17.37</v>
      </c>
      <c r="X13" s="148"/>
      <c r="Y13" s="148">
        <f t="shared" si="8"/>
        <v>17.37</v>
      </c>
      <c r="Z13" s="108">
        <f>Z2*0.01158</f>
        <v>17.37</v>
      </c>
      <c r="AA13" s="108">
        <f t="shared" si="0"/>
        <v>17.37</v>
      </c>
      <c r="AB13" s="148">
        <f>AB2*0.01158</f>
        <v>17.37</v>
      </c>
      <c r="AC13" s="148"/>
      <c r="AD13" s="148">
        <f t="shared" si="9"/>
        <v>17.37</v>
      </c>
      <c r="AN13" s="148">
        <v>0</v>
      </c>
      <c r="AO13" s="148"/>
      <c r="AP13" s="149">
        <f t="shared" si="10"/>
        <v>0</v>
      </c>
    </row>
    <row r="14" spans="1:42">
      <c r="A14" s="10" t="s">
        <v>15</v>
      </c>
      <c r="B14" s="108">
        <f>B2*0.00579</f>
        <v>8.6850000000000005</v>
      </c>
      <c r="C14" s="108"/>
      <c r="D14" s="108">
        <f t="shared" si="1"/>
        <v>8.6850000000000005</v>
      </c>
      <c r="E14" s="148">
        <f>E2*0.00579</f>
        <v>8.6850000000000005</v>
      </c>
      <c r="F14" s="148"/>
      <c r="G14" s="148">
        <f t="shared" si="2"/>
        <v>8.6850000000000005</v>
      </c>
      <c r="H14" s="152">
        <f>H2*0.00579</f>
        <v>8.6850000000000005</v>
      </c>
      <c r="I14" s="152"/>
      <c r="J14" s="152">
        <f t="shared" si="3"/>
        <v>8.6850000000000005</v>
      </c>
      <c r="K14" s="108">
        <f>K2*0.00579</f>
        <v>8.6850000000000005</v>
      </c>
      <c r="L14" s="108"/>
      <c r="M14" s="108">
        <f t="shared" si="4"/>
        <v>8.6850000000000005</v>
      </c>
      <c r="N14" s="148">
        <f>N2*0.00579</f>
        <v>8.6850000000000005</v>
      </c>
      <c r="O14" s="148">
        <f>Norden!E35</f>
        <v>0</v>
      </c>
      <c r="P14" s="148">
        <f t="shared" si="5"/>
        <v>8.6850000000000005</v>
      </c>
      <c r="Q14" s="152">
        <f>Q2*0.00579</f>
        <v>8.6850000000000005</v>
      </c>
      <c r="R14" s="152">
        <f>Norden!M7</f>
        <v>0</v>
      </c>
      <c r="S14" s="152">
        <f t="shared" si="6"/>
        <v>8.6850000000000005</v>
      </c>
      <c r="T14" s="108">
        <f>T2*0.00579</f>
        <v>8.6850000000000005</v>
      </c>
      <c r="U14" s="108"/>
      <c r="V14" s="108">
        <f t="shared" si="7"/>
        <v>8.6850000000000005</v>
      </c>
      <c r="W14" s="148">
        <f>W2*0.00579</f>
        <v>8.6850000000000005</v>
      </c>
      <c r="X14" s="148">
        <f>Norden!M21</f>
        <v>0</v>
      </c>
      <c r="Y14" s="148">
        <f t="shared" si="8"/>
        <v>8.6850000000000005</v>
      </c>
      <c r="Z14" s="108">
        <f>Z2*0.00579</f>
        <v>8.6850000000000005</v>
      </c>
      <c r="AA14" s="108">
        <f t="shared" si="0"/>
        <v>8.6850000000000005</v>
      </c>
      <c r="AB14" s="148">
        <f>AB2*0.00579</f>
        <v>8.6850000000000005</v>
      </c>
      <c r="AC14" s="148"/>
      <c r="AD14" s="148">
        <f t="shared" si="9"/>
        <v>8.6850000000000005</v>
      </c>
      <c r="AN14" s="148">
        <v>0</v>
      </c>
      <c r="AO14" s="148"/>
      <c r="AP14" s="149">
        <f t="shared" si="10"/>
        <v>0</v>
      </c>
    </row>
    <row r="15" spans="1:42">
      <c r="A15" s="10" t="s">
        <v>0</v>
      </c>
      <c r="B15" s="108">
        <f>B2*0.01737</f>
        <v>26.055</v>
      </c>
      <c r="C15" s="108"/>
      <c r="D15" s="108">
        <f t="shared" si="1"/>
        <v>26.055</v>
      </c>
      <c r="E15" s="148">
        <f>E2*0.01737</f>
        <v>26.055</v>
      </c>
      <c r="F15" s="148"/>
      <c r="G15" s="148">
        <f t="shared" si="2"/>
        <v>26.055</v>
      </c>
      <c r="H15" s="152">
        <f>H2*0.01737</f>
        <v>26.055</v>
      </c>
      <c r="I15" s="152"/>
      <c r="J15" s="152">
        <f t="shared" si="3"/>
        <v>26.055</v>
      </c>
      <c r="K15" s="108">
        <f>K2*0.01737</f>
        <v>26.055</v>
      </c>
      <c r="L15" s="108"/>
      <c r="M15" s="108">
        <f t="shared" si="4"/>
        <v>26.055</v>
      </c>
      <c r="N15" s="148">
        <f>N2*0.01737</f>
        <v>26.055</v>
      </c>
      <c r="O15" s="148"/>
      <c r="P15" s="148">
        <f t="shared" si="5"/>
        <v>26.055</v>
      </c>
      <c r="Q15" s="152">
        <f>Q2*0.01737</f>
        <v>26.055</v>
      </c>
      <c r="R15" s="152"/>
      <c r="S15" s="152">
        <f t="shared" si="6"/>
        <v>26.055</v>
      </c>
      <c r="T15" s="108">
        <f>T2*0.01737</f>
        <v>26.055</v>
      </c>
      <c r="U15" s="108"/>
      <c r="V15" s="108">
        <f t="shared" si="7"/>
        <v>26.055</v>
      </c>
      <c r="W15" s="148">
        <f>W2*0.01737</f>
        <v>26.055</v>
      </c>
      <c r="X15" s="148"/>
      <c r="Y15" s="148">
        <f t="shared" si="8"/>
        <v>26.055</v>
      </c>
      <c r="Z15" s="108">
        <f>Z2*0.01737</f>
        <v>26.055</v>
      </c>
      <c r="AA15" s="108">
        <f t="shared" si="0"/>
        <v>26.055</v>
      </c>
      <c r="AB15" s="148">
        <f>AB2*0.01737</f>
        <v>26.055</v>
      </c>
      <c r="AC15" s="148"/>
      <c r="AD15" s="148">
        <f t="shared" si="9"/>
        <v>26.055</v>
      </c>
      <c r="AN15" s="148">
        <v>0</v>
      </c>
      <c r="AO15" s="148"/>
      <c r="AP15" s="149">
        <f t="shared" si="10"/>
        <v>0</v>
      </c>
    </row>
    <row r="16" spans="1:42">
      <c r="A16" s="10" t="s">
        <v>14</v>
      </c>
      <c r="B16" s="108">
        <f>B2*0.01737</f>
        <v>26.055</v>
      </c>
      <c r="C16" s="108"/>
      <c r="D16" s="108">
        <f t="shared" si="1"/>
        <v>26.055</v>
      </c>
      <c r="E16" s="148">
        <f>E2*0.01737</f>
        <v>26.055</v>
      </c>
      <c r="F16" s="148"/>
      <c r="G16" s="148">
        <f t="shared" si="2"/>
        <v>26.055</v>
      </c>
      <c r="H16" s="152">
        <f>H2*0.01737</f>
        <v>26.055</v>
      </c>
      <c r="I16" s="152"/>
      <c r="J16" s="152">
        <f t="shared" si="3"/>
        <v>26.055</v>
      </c>
      <c r="K16" s="108">
        <f>K2*0.01737</f>
        <v>26.055</v>
      </c>
      <c r="L16" s="108"/>
      <c r="M16" s="108">
        <f t="shared" si="4"/>
        <v>26.055</v>
      </c>
      <c r="N16" s="148">
        <f>N2*0.01737</f>
        <v>26.055</v>
      </c>
      <c r="O16" s="148"/>
      <c r="P16" s="148">
        <f t="shared" si="5"/>
        <v>26.055</v>
      </c>
      <c r="Q16" s="152">
        <f>Q2*0.01737</f>
        <v>26.055</v>
      </c>
      <c r="R16" s="152"/>
      <c r="S16" s="152">
        <f t="shared" si="6"/>
        <v>26.055</v>
      </c>
      <c r="T16" s="108">
        <f>T2*0.01737</f>
        <v>26.055</v>
      </c>
      <c r="U16" s="108"/>
      <c r="V16" s="108">
        <f t="shared" si="7"/>
        <v>26.055</v>
      </c>
      <c r="W16" s="148">
        <f>W2*0.01737</f>
        <v>26.055</v>
      </c>
      <c r="X16" s="148"/>
      <c r="Y16" s="148">
        <f t="shared" si="8"/>
        <v>26.055</v>
      </c>
      <c r="Z16" s="108">
        <f>Z2*0.01737</f>
        <v>26.055</v>
      </c>
      <c r="AA16" s="108">
        <f t="shared" si="0"/>
        <v>26.055</v>
      </c>
      <c r="AB16" s="148">
        <f>AB2*0.01737</f>
        <v>26.055</v>
      </c>
      <c r="AC16" s="148"/>
      <c r="AD16" s="148">
        <f t="shared" si="9"/>
        <v>26.055</v>
      </c>
      <c r="AN16" s="148">
        <v>0</v>
      </c>
      <c r="AO16" s="148"/>
      <c r="AP16" s="149">
        <f t="shared" si="10"/>
        <v>0</v>
      </c>
    </row>
    <row r="17" spans="1:42">
      <c r="A17" s="10" t="s">
        <v>9</v>
      </c>
      <c r="B17" s="108">
        <f>B2*0.00579</f>
        <v>8.6850000000000005</v>
      </c>
      <c r="C17" s="108"/>
      <c r="D17" s="108">
        <f t="shared" si="1"/>
        <v>8.6850000000000005</v>
      </c>
      <c r="E17" s="148">
        <f>E2*0.00579</f>
        <v>8.6850000000000005</v>
      </c>
      <c r="F17" s="148"/>
      <c r="G17" s="148">
        <f t="shared" si="2"/>
        <v>8.6850000000000005</v>
      </c>
      <c r="H17" s="152">
        <f>H2*0.00579</f>
        <v>8.6850000000000005</v>
      </c>
      <c r="I17" s="152"/>
      <c r="J17" s="152">
        <f t="shared" si="3"/>
        <v>8.6850000000000005</v>
      </c>
      <c r="K17" s="108">
        <f>K2*0.00579</f>
        <v>8.6850000000000005</v>
      </c>
      <c r="L17" s="108"/>
      <c r="M17" s="108">
        <f t="shared" si="4"/>
        <v>8.6850000000000005</v>
      </c>
      <c r="N17" s="148">
        <f>N2*0.00579</f>
        <v>8.6850000000000005</v>
      </c>
      <c r="O17" s="148"/>
      <c r="P17" s="148">
        <f t="shared" si="5"/>
        <v>8.6850000000000005</v>
      </c>
      <c r="Q17" s="152">
        <f>Q2*0.00579</f>
        <v>8.6850000000000005</v>
      </c>
      <c r="R17" s="152"/>
      <c r="S17" s="152">
        <f t="shared" si="6"/>
        <v>8.6850000000000005</v>
      </c>
      <c r="T17" s="108">
        <f>T2*0.00579</f>
        <v>8.6850000000000005</v>
      </c>
      <c r="U17" s="108"/>
      <c r="V17" s="108">
        <f t="shared" si="7"/>
        <v>8.6850000000000005</v>
      </c>
      <c r="W17" s="148">
        <f>W2*0.00579</f>
        <v>8.6850000000000005</v>
      </c>
      <c r="X17" s="148" t="s">
        <v>26</v>
      </c>
      <c r="Y17" s="148">
        <f t="shared" si="8"/>
        <v>8.6850000000000005</v>
      </c>
      <c r="Z17" s="108">
        <f>Z2*0.00579</f>
        <v>8.6850000000000005</v>
      </c>
      <c r="AA17" s="108">
        <f t="shared" si="0"/>
        <v>8.6850000000000005</v>
      </c>
      <c r="AB17" s="148">
        <f>AB2*0.00579</f>
        <v>8.6850000000000005</v>
      </c>
      <c r="AC17" s="148" t="s">
        <v>26</v>
      </c>
      <c r="AD17" s="148">
        <f t="shared" si="9"/>
        <v>8.6850000000000005</v>
      </c>
      <c r="AN17" s="148">
        <v>0</v>
      </c>
      <c r="AO17" s="148"/>
      <c r="AP17" s="149">
        <f t="shared" si="10"/>
        <v>0</v>
      </c>
    </row>
    <row r="18" spans="1:42">
      <c r="A18" s="10" t="s">
        <v>8</v>
      </c>
      <c r="B18" s="108">
        <f>B2*0.01158</f>
        <v>17.37</v>
      </c>
      <c r="C18" s="108"/>
      <c r="D18" s="108">
        <f t="shared" si="1"/>
        <v>17.37</v>
      </c>
      <c r="E18" s="148">
        <f>E2*0.01158</f>
        <v>17.37</v>
      </c>
      <c r="F18" s="148"/>
      <c r="G18" s="148">
        <f t="shared" si="2"/>
        <v>17.37</v>
      </c>
      <c r="H18" s="152">
        <f>H2*0.01158</f>
        <v>17.37</v>
      </c>
      <c r="I18" s="152"/>
      <c r="J18" s="152">
        <f t="shared" si="3"/>
        <v>17.37</v>
      </c>
      <c r="K18" s="108">
        <f>K2*0.01158</f>
        <v>17.37</v>
      </c>
      <c r="L18" s="108"/>
      <c r="M18" s="108">
        <f t="shared" si="4"/>
        <v>17.37</v>
      </c>
      <c r="N18" s="148">
        <f>N2*0.01158</f>
        <v>17.37</v>
      </c>
      <c r="O18" s="148"/>
      <c r="P18" s="148">
        <f t="shared" si="5"/>
        <v>17.37</v>
      </c>
      <c r="Q18" s="152">
        <f>Q2*0.01158</f>
        <v>17.37</v>
      </c>
      <c r="R18" s="152"/>
      <c r="S18" s="152">
        <f t="shared" si="6"/>
        <v>17.37</v>
      </c>
      <c r="T18" s="108">
        <f>T2*0.01158</f>
        <v>17.37</v>
      </c>
      <c r="U18" s="108"/>
      <c r="V18" s="108">
        <f t="shared" si="7"/>
        <v>17.37</v>
      </c>
      <c r="W18" s="148">
        <f>W2*0.01158</f>
        <v>17.37</v>
      </c>
      <c r="X18" s="148"/>
      <c r="Y18" s="148">
        <f t="shared" si="8"/>
        <v>17.37</v>
      </c>
      <c r="Z18" s="108">
        <f>Z2*0.01158</f>
        <v>17.37</v>
      </c>
      <c r="AA18" s="108">
        <f t="shared" si="0"/>
        <v>17.37</v>
      </c>
      <c r="AB18" s="148">
        <f>AB2*0.01158</f>
        <v>17.37</v>
      </c>
      <c r="AC18" s="148"/>
      <c r="AD18" s="148">
        <f t="shared" si="9"/>
        <v>17.37</v>
      </c>
      <c r="AN18" s="148">
        <v>0</v>
      </c>
      <c r="AO18" s="148"/>
      <c r="AP18" s="149">
        <f t="shared" si="10"/>
        <v>0</v>
      </c>
    </row>
    <row r="19" spans="1:42">
      <c r="A19" s="10" t="s">
        <v>12</v>
      </c>
      <c r="B19" s="108">
        <f>B2*0.01158</f>
        <v>17.37</v>
      </c>
      <c r="C19" s="108"/>
      <c r="D19" s="108">
        <f t="shared" si="1"/>
        <v>17.37</v>
      </c>
      <c r="E19" s="148">
        <f>E2*0.01158</f>
        <v>17.37</v>
      </c>
      <c r="F19" s="148"/>
      <c r="G19" s="148">
        <f t="shared" si="2"/>
        <v>17.37</v>
      </c>
      <c r="H19" s="152">
        <f>H2*0.01158</f>
        <v>17.37</v>
      </c>
      <c r="I19" s="152"/>
      <c r="J19" s="152">
        <f t="shared" si="3"/>
        <v>17.37</v>
      </c>
      <c r="K19" s="108">
        <f>K2*0.01158</f>
        <v>17.37</v>
      </c>
      <c r="L19" s="108"/>
      <c r="M19" s="108">
        <f t="shared" si="4"/>
        <v>17.37</v>
      </c>
      <c r="N19" s="148">
        <f>N2*0.01158</f>
        <v>17.37</v>
      </c>
      <c r="O19" s="148"/>
      <c r="P19" s="148">
        <f t="shared" si="5"/>
        <v>17.37</v>
      </c>
      <c r="Q19" s="152">
        <f>Q2*0.01158</f>
        <v>17.37</v>
      </c>
      <c r="R19" s="152"/>
      <c r="S19" s="152">
        <f t="shared" si="6"/>
        <v>17.37</v>
      </c>
      <c r="T19" s="108">
        <f>T2*0.01158</f>
        <v>17.37</v>
      </c>
      <c r="U19" s="108"/>
      <c r="V19" s="108">
        <f t="shared" si="7"/>
        <v>17.37</v>
      </c>
      <c r="W19" s="148">
        <f>W2*0.01158</f>
        <v>17.37</v>
      </c>
      <c r="X19" s="148"/>
      <c r="Y19" s="148">
        <f t="shared" si="8"/>
        <v>17.37</v>
      </c>
      <c r="Z19" s="108">
        <f>Z2*0.01158</f>
        <v>17.37</v>
      </c>
      <c r="AA19" s="108">
        <f t="shared" si="0"/>
        <v>17.37</v>
      </c>
      <c r="AB19" s="148">
        <f>AB2*0.01158</f>
        <v>17.37</v>
      </c>
      <c r="AC19" s="148"/>
      <c r="AD19" s="148">
        <f t="shared" si="9"/>
        <v>17.37</v>
      </c>
      <c r="AN19" s="148">
        <v>0</v>
      </c>
      <c r="AO19" s="148"/>
      <c r="AP19" s="149">
        <f t="shared" si="10"/>
        <v>0</v>
      </c>
    </row>
    <row r="20" spans="1:42">
      <c r="A20" s="10" t="s">
        <v>1</v>
      </c>
      <c r="B20" s="108">
        <f>B2*0.00579</f>
        <v>8.6850000000000005</v>
      </c>
      <c r="C20" s="108"/>
      <c r="D20" s="108">
        <f t="shared" si="1"/>
        <v>8.6850000000000005</v>
      </c>
      <c r="E20" s="148">
        <f>E2*0.00579</f>
        <v>8.6850000000000005</v>
      </c>
      <c r="F20" s="148"/>
      <c r="G20" s="148">
        <f t="shared" si="2"/>
        <v>8.6850000000000005</v>
      </c>
      <c r="H20" s="152">
        <f>H2*0.00579</f>
        <v>8.6850000000000005</v>
      </c>
      <c r="I20" s="152"/>
      <c r="J20" s="152">
        <f t="shared" si="3"/>
        <v>8.6850000000000005</v>
      </c>
      <c r="K20" s="108">
        <f>K2*0.00579</f>
        <v>8.6850000000000005</v>
      </c>
      <c r="L20" s="108"/>
      <c r="M20" s="108">
        <f t="shared" si="4"/>
        <v>8.6850000000000005</v>
      </c>
      <c r="N20" s="148">
        <f>N2*0.00579</f>
        <v>8.6850000000000005</v>
      </c>
      <c r="O20" s="148"/>
      <c r="P20" s="148">
        <f t="shared" si="5"/>
        <v>8.6850000000000005</v>
      </c>
      <c r="Q20" s="152">
        <f>Q2*0.00579</f>
        <v>8.6850000000000005</v>
      </c>
      <c r="R20" s="152"/>
      <c r="S20" s="152">
        <f t="shared" si="6"/>
        <v>8.6850000000000005</v>
      </c>
      <c r="T20" s="108">
        <f>T2*0.00579</f>
        <v>8.6850000000000005</v>
      </c>
      <c r="U20" s="108"/>
      <c r="V20" s="108">
        <f t="shared" si="7"/>
        <v>8.6850000000000005</v>
      </c>
      <c r="W20" s="148">
        <f>W2*0.00579</f>
        <v>8.6850000000000005</v>
      </c>
      <c r="X20" s="148"/>
      <c r="Y20" s="148">
        <f t="shared" si="8"/>
        <v>8.6850000000000005</v>
      </c>
      <c r="Z20" s="108">
        <f>Z2*0.00579</f>
        <v>8.6850000000000005</v>
      </c>
      <c r="AA20" s="108">
        <f t="shared" si="0"/>
        <v>8.6850000000000005</v>
      </c>
      <c r="AB20" s="148">
        <f>AB2*0.00579</f>
        <v>8.6850000000000005</v>
      </c>
      <c r="AC20" s="148"/>
      <c r="AD20" s="148">
        <f t="shared" si="9"/>
        <v>8.6850000000000005</v>
      </c>
      <c r="AN20" s="148">
        <v>0</v>
      </c>
      <c r="AO20" s="148"/>
      <c r="AP20" s="149">
        <f t="shared" si="10"/>
        <v>0</v>
      </c>
    </row>
    <row r="21" spans="1:42">
      <c r="A21" s="10" t="s">
        <v>2</v>
      </c>
      <c r="B21" s="108">
        <f>B2*0.00579</f>
        <v>8.6850000000000005</v>
      </c>
      <c r="C21" s="108"/>
      <c r="D21" s="108">
        <f t="shared" si="1"/>
        <v>8.6850000000000005</v>
      </c>
      <c r="E21" s="148">
        <f>E2*0.00579</f>
        <v>8.6850000000000005</v>
      </c>
      <c r="F21" s="148"/>
      <c r="G21" s="148">
        <f t="shared" si="2"/>
        <v>8.6850000000000005</v>
      </c>
      <c r="H21" s="152">
        <f>H2*0.00579</f>
        <v>8.6850000000000005</v>
      </c>
      <c r="I21" s="152"/>
      <c r="J21" s="152">
        <f t="shared" si="3"/>
        <v>8.6850000000000005</v>
      </c>
      <c r="K21" s="108">
        <f>K2*0.00579</f>
        <v>8.6850000000000005</v>
      </c>
      <c r="L21" s="108"/>
      <c r="M21" s="108">
        <f t="shared" si="4"/>
        <v>8.6850000000000005</v>
      </c>
      <c r="N21" s="148">
        <f>N2*0.00579</f>
        <v>8.6850000000000005</v>
      </c>
      <c r="O21" s="148"/>
      <c r="P21" s="148">
        <f t="shared" si="5"/>
        <v>8.6850000000000005</v>
      </c>
      <c r="Q21" s="152">
        <f>Q2*0.00579</f>
        <v>8.6850000000000005</v>
      </c>
      <c r="R21" s="152"/>
      <c r="S21" s="152">
        <f t="shared" si="6"/>
        <v>8.6850000000000005</v>
      </c>
      <c r="T21" s="108">
        <f>T2*0.00579</f>
        <v>8.6850000000000005</v>
      </c>
      <c r="U21" s="108"/>
      <c r="V21" s="108">
        <f t="shared" si="7"/>
        <v>8.6850000000000005</v>
      </c>
      <c r="W21" s="148">
        <f>W2*0.00579</f>
        <v>8.6850000000000005</v>
      </c>
      <c r="X21" s="148"/>
      <c r="Y21" s="148">
        <f t="shared" si="8"/>
        <v>8.6850000000000005</v>
      </c>
      <c r="Z21" s="108">
        <f>Z2*0.00579</f>
        <v>8.6850000000000005</v>
      </c>
      <c r="AA21" s="108">
        <f t="shared" si="0"/>
        <v>8.6850000000000005</v>
      </c>
      <c r="AB21" s="148">
        <f>AB2*0.00579</f>
        <v>8.6850000000000005</v>
      </c>
      <c r="AC21" s="148"/>
      <c r="AD21" s="148">
        <f t="shared" si="9"/>
        <v>8.6850000000000005</v>
      </c>
      <c r="AN21" s="148">
        <v>0</v>
      </c>
      <c r="AO21" s="148"/>
      <c r="AP21" s="149">
        <f t="shared" si="10"/>
        <v>0</v>
      </c>
    </row>
    <row r="22" spans="1:42">
      <c r="A22" s="10" t="s">
        <v>16</v>
      </c>
      <c r="B22" s="108">
        <f>B2*0.00289</f>
        <v>4.335</v>
      </c>
      <c r="C22" s="108"/>
      <c r="D22" s="108">
        <f t="shared" si="1"/>
        <v>4.335</v>
      </c>
      <c r="E22" s="148">
        <f>E2*0.00289</f>
        <v>4.335</v>
      </c>
      <c r="F22" s="148"/>
      <c r="G22" s="148">
        <f t="shared" si="2"/>
        <v>4.335</v>
      </c>
      <c r="H22" s="152">
        <f>H2*0.00289</f>
        <v>4.335</v>
      </c>
      <c r="I22" s="152"/>
      <c r="J22" s="152">
        <f t="shared" si="3"/>
        <v>4.335</v>
      </c>
      <c r="K22" s="108">
        <f>K2*0.00289</f>
        <v>4.335</v>
      </c>
      <c r="L22" s="108"/>
      <c r="M22" s="108">
        <f t="shared" si="4"/>
        <v>4.335</v>
      </c>
      <c r="N22" s="148">
        <f>N2*0.00289</f>
        <v>4.335</v>
      </c>
      <c r="O22" s="148"/>
      <c r="P22" s="148">
        <f t="shared" si="5"/>
        <v>4.335</v>
      </c>
      <c r="Q22" s="152">
        <f>Q2*0.00289</f>
        <v>4.335</v>
      </c>
      <c r="R22" s="152"/>
      <c r="S22" s="152">
        <f t="shared" si="6"/>
        <v>4.335</v>
      </c>
      <c r="T22" s="108">
        <f>T2*0.00289</f>
        <v>4.335</v>
      </c>
      <c r="U22" s="108"/>
      <c r="V22" s="108">
        <f t="shared" si="7"/>
        <v>4.335</v>
      </c>
      <c r="W22" s="148">
        <f>W2*0.00289</f>
        <v>4.335</v>
      </c>
      <c r="X22" s="148"/>
      <c r="Y22" s="148">
        <f t="shared" si="8"/>
        <v>4.335</v>
      </c>
      <c r="Z22" s="108">
        <f>Z2*0.00289</f>
        <v>4.335</v>
      </c>
      <c r="AA22" s="108">
        <f t="shared" si="0"/>
        <v>4.335</v>
      </c>
      <c r="AB22" s="148">
        <f>AB2*0.00289</f>
        <v>4.335</v>
      </c>
      <c r="AC22" s="148"/>
      <c r="AD22" s="148">
        <f t="shared" si="9"/>
        <v>4.335</v>
      </c>
      <c r="AN22" s="148">
        <v>0</v>
      </c>
      <c r="AO22" s="148"/>
      <c r="AP22" s="149">
        <f t="shared" si="10"/>
        <v>0</v>
      </c>
    </row>
    <row r="23" spans="1:42">
      <c r="A23" s="10" t="s">
        <v>4</v>
      </c>
      <c r="B23" s="108">
        <f>B2*0.00289</f>
        <v>4.335</v>
      </c>
      <c r="C23" s="108"/>
      <c r="D23" s="108">
        <f t="shared" si="1"/>
        <v>4.335</v>
      </c>
      <c r="E23" s="148">
        <f>E2*0.00289</f>
        <v>4.335</v>
      </c>
      <c r="F23" s="148"/>
      <c r="G23" s="148">
        <f t="shared" si="2"/>
        <v>4.335</v>
      </c>
      <c r="H23" s="152">
        <f>H2*0.00289</f>
        <v>4.335</v>
      </c>
      <c r="I23" s="152"/>
      <c r="J23" s="152">
        <f t="shared" si="3"/>
        <v>4.335</v>
      </c>
      <c r="K23" s="108">
        <f>K2*0.00289</f>
        <v>4.335</v>
      </c>
      <c r="L23" s="108"/>
      <c r="M23" s="108">
        <f t="shared" si="4"/>
        <v>4.335</v>
      </c>
      <c r="N23" s="148">
        <f>N2*0.00289</f>
        <v>4.335</v>
      </c>
      <c r="O23" s="148"/>
      <c r="P23" s="148">
        <f t="shared" si="5"/>
        <v>4.335</v>
      </c>
      <c r="Q23" s="152">
        <f>Q2*0.00289</f>
        <v>4.335</v>
      </c>
      <c r="R23" s="152"/>
      <c r="S23" s="152">
        <f t="shared" si="6"/>
        <v>4.335</v>
      </c>
      <c r="T23" s="108">
        <f>T2*0.00289</f>
        <v>4.335</v>
      </c>
      <c r="U23" s="108"/>
      <c r="V23" s="108">
        <f t="shared" si="7"/>
        <v>4.335</v>
      </c>
      <c r="W23" s="148">
        <f>W2*0.00289</f>
        <v>4.335</v>
      </c>
      <c r="X23" s="148"/>
      <c r="Y23" s="148">
        <f t="shared" si="8"/>
        <v>4.335</v>
      </c>
      <c r="Z23" s="108">
        <f>Z2*0.00289</f>
        <v>4.335</v>
      </c>
      <c r="AA23" s="108">
        <f t="shared" si="0"/>
        <v>4.335</v>
      </c>
      <c r="AB23" s="148">
        <f>AB2*0.00289</f>
        <v>4.335</v>
      </c>
      <c r="AC23" s="148"/>
      <c r="AD23" s="148">
        <f t="shared" si="9"/>
        <v>4.335</v>
      </c>
      <c r="AN23" s="148">
        <v>0</v>
      </c>
      <c r="AO23" s="148"/>
      <c r="AP23" s="149">
        <f t="shared" si="10"/>
        <v>0</v>
      </c>
    </row>
    <row r="24" spans="1:42">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N24" s="32"/>
      <c r="AO24" s="32"/>
      <c r="AP24" s="32"/>
    </row>
    <row r="25" spans="1:42">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N25" s="32"/>
      <c r="AO25" s="32"/>
      <c r="AP25" s="32"/>
    </row>
    <row r="26" spans="1:42">
      <c r="A26" s="32"/>
      <c r="B26" s="32"/>
      <c r="C26" s="32"/>
      <c r="D26" s="32"/>
      <c r="E26" s="32"/>
      <c r="F26" s="32"/>
      <c r="G26" s="32"/>
      <c r="H26" s="32"/>
      <c r="I26" s="32"/>
      <c r="J26" s="32"/>
      <c r="K26" s="32"/>
      <c r="L26" s="32"/>
      <c r="M26" s="32"/>
      <c r="T26" s="32"/>
      <c r="U26" s="32"/>
      <c r="V26" s="32"/>
      <c r="W26" s="32"/>
      <c r="X26" s="32"/>
      <c r="Y26" s="32"/>
      <c r="Z26" s="32"/>
      <c r="AA26" s="32"/>
      <c r="AB26" s="32"/>
      <c r="AC26" s="32"/>
      <c r="AD26" s="32"/>
      <c r="AN26" s="32"/>
      <c r="AO26" s="32"/>
      <c r="AP26" s="32"/>
    </row>
    <row r="28" spans="1:42">
      <c r="A28" s="145" t="s">
        <v>120</v>
      </c>
    </row>
    <row r="29" spans="1:42">
      <c r="A29" s="145" t="s">
        <v>123</v>
      </c>
    </row>
    <row r="30" spans="1:42">
      <c r="A30" s="145" t="s">
        <v>140</v>
      </c>
      <c r="AE30" s="35"/>
      <c r="AF30" s="35"/>
      <c r="AN30"/>
      <c r="AO30"/>
      <c r="AP30"/>
    </row>
    <row r="31" spans="1:42" ht="56.25">
      <c r="A31" s="153" t="s">
        <v>127</v>
      </c>
      <c r="H31" s="35" t="s">
        <v>26</v>
      </c>
    </row>
    <row r="38" spans="1:1">
      <c r="A38" s="36"/>
    </row>
    <row r="45" spans="1:1">
      <c r="A45" s="36"/>
    </row>
    <row r="52" spans="1:42">
      <c r="A52" s="36"/>
    </row>
    <row r="59" spans="1:42">
      <c r="A59" s="36"/>
    </row>
    <row r="60" spans="1:42">
      <c r="A60" s="32"/>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N60" s="39"/>
      <c r="AO60" s="39"/>
      <c r="AP60" s="39"/>
    </row>
    <row r="61" spans="1:42">
      <c r="A61" s="32"/>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N61" s="39"/>
      <c r="AO61" s="39"/>
      <c r="AP61" s="39"/>
    </row>
    <row r="62" spans="1:42">
      <c r="A62" s="32"/>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N62" s="39"/>
      <c r="AO62" s="39"/>
      <c r="AP62" s="39"/>
    </row>
    <row r="63" spans="1:42">
      <c r="A63" s="32"/>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N63" s="39"/>
      <c r="AO63" s="39"/>
      <c r="AP63" s="39"/>
    </row>
    <row r="64" spans="1:42">
      <c r="A64" s="32"/>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N64" s="39"/>
      <c r="AO64" s="39"/>
      <c r="AP64" s="39"/>
    </row>
    <row r="66" spans="1:42">
      <c r="A66" s="36"/>
    </row>
    <row r="69" spans="1:42">
      <c r="A69" s="32"/>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N69" s="39"/>
      <c r="AO69" s="39"/>
      <c r="AP69" s="39"/>
    </row>
    <row r="70" spans="1:42">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N70" s="9"/>
      <c r="AO70" s="9"/>
      <c r="AP70" s="9"/>
    </row>
    <row r="71" spans="1:42">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N71" s="9"/>
      <c r="AO71" s="9"/>
      <c r="AP71" s="9"/>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sheetPr>
    <tabColor rgb="FF0070C0"/>
  </sheetPr>
  <dimension ref="A1:V68"/>
  <sheetViews>
    <sheetView workbookViewId="0">
      <pane ySplit="1" topLeftCell="A2" activePane="bottomLeft" state="frozen"/>
      <selection pane="bottomLeft" activeCell="A44" sqref="A44:XFD44"/>
    </sheetView>
  </sheetViews>
  <sheetFormatPr baseColWidth="10" defaultRowHeight="11.25"/>
  <cols>
    <col min="1" max="1" width="10.7109375" style="9" customWidth="1"/>
    <col min="2" max="2" width="6.7109375" style="9" customWidth="1"/>
    <col min="3" max="3" width="5.42578125" style="6" customWidth="1"/>
    <col min="4" max="4" width="7.85546875" style="9" bestFit="1" customWidth="1"/>
    <col min="5" max="5" width="4" style="9" bestFit="1" customWidth="1"/>
    <col min="6" max="6" width="10.140625" style="9" bestFit="1" customWidth="1"/>
    <col min="7" max="7" width="3" style="9" customWidth="1"/>
    <col min="8" max="8" width="2.7109375" style="9" customWidth="1"/>
    <col min="9" max="9" width="10.7109375" style="9" customWidth="1"/>
    <col min="10" max="10" width="6.7109375" style="9" customWidth="1"/>
    <col min="11" max="11" width="5.42578125" style="6" customWidth="1"/>
    <col min="12" max="12" width="7.85546875" style="9" bestFit="1" customWidth="1"/>
    <col min="13" max="13" width="4" style="9" bestFit="1" customWidth="1"/>
    <col min="14" max="14" width="10.140625" style="9" bestFit="1" customWidth="1"/>
    <col min="15" max="15" width="3" style="9" customWidth="1"/>
    <col min="16" max="16" width="5.85546875" style="9" customWidth="1"/>
    <col min="17" max="17" width="11.5703125" style="6" customWidth="1"/>
    <col min="18" max="18" width="8.5703125" style="35" customWidth="1"/>
    <col min="19" max="19" width="9.85546875" style="35" bestFit="1" customWidth="1"/>
    <col min="20" max="20" width="7.7109375" style="35" customWidth="1"/>
    <col min="21" max="16384" width="11.42578125" style="9"/>
  </cols>
  <sheetData>
    <row r="1" spans="1:20" s="6" customFormat="1" ht="34.5" thickBot="1">
      <c r="A1" s="4"/>
      <c r="B1" s="5" t="s">
        <v>37</v>
      </c>
      <c r="C1" s="5" t="s">
        <v>38</v>
      </c>
      <c r="D1" s="160" t="s">
        <v>25</v>
      </c>
      <c r="E1" s="160"/>
      <c r="F1" s="160"/>
      <c r="G1" s="160"/>
      <c r="I1" s="4"/>
      <c r="J1" s="5" t="s">
        <v>37</v>
      </c>
      <c r="K1" s="5" t="s">
        <v>38</v>
      </c>
      <c r="L1" s="160" t="s">
        <v>25</v>
      </c>
      <c r="M1" s="160"/>
      <c r="N1" s="160"/>
      <c r="O1" s="160"/>
      <c r="Q1" s="5" t="s">
        <v>36</v>
      </c>
      <c r="R1" s="5" t="s">
        <v>39</v>
      </c>
      <c r="S1" s="7" t="s">
        <v>40</v>
      </c>
      <c r="T1" s="7" t="s">
        <v>42</v>
      </c>
    </row>
    <row r="2" spans="1:20" ht="15" customHeight="1">
      <c r="A2" s="51"/>
      <c r="B2" s="52"/>
      <c r="C2" s="52"/>
      <c r="D2" s="53"/>
      <c r="E2" s="53"/>
      <c r="F2" s="53"/>
      <c r="G2" s="54"/>
      <c r="I2" s="51" t="s">
        <v>49</v>
      </c>
      <c r="J2" s="52" t="s">
        <v>41</v>
      </c>
      <c r="K2" s="52">
        <v>2000</v>
      </c>
      <c r="L2" s="53"/>
      <c r="M2" s="53"/>
      <c r="N2" s="53"/>
      <c r="O2" s="54"/>
      <c r="Q2" s="10" t="s">
        <v>6</v>
      </c>
      <c r="R2" s="11">
        <f>SUM(C17,C24,C31,C38,K3,K10,K17,K24,K38)</f>
        <v>0</v>
      </c>
      <c r="S2" s="103">
        <f>SUM(E6,E13,E14,E21,E28,E34,E35,M12,M19,M20,M40)</f>
        <v>0</v>
      </c>
      <c r="T2" s="12">
        <f>R2-S2</f>
        <v>0</v>
      </c>
    </row>
    <row r="3" spans="1:20">
      <c r="A3" s="55"/>
      <c r="B3" s="56"/>
      <c r="C3" s="57"/>
      <c r="D3" s="58"/>
      <c r="E3" s="59"/>
      <c r="F3" s="59"/>
      <c r="G3" s="60"/>
      <c r="I3" s="55" t="s">
        <v>6</v>
      </c>
      <c r="J3" s="56">
        <v>0</v>
      </c>
      <c r="K3" s="57">
        <f>J3*6</f>
        <v>0</v>
      </c>
      <c r="L3" s="58"/>
      <c r="M3" s="59"/>
      <c r="N3" s="59"/>
      <c r="O3" s="60"/>
      <c r="Q3" s="10" t="s">
        <v>18</v>
      </c>
      <c r="R3" s="11">
        <f>SUM(C18,K4,K11,K18,K31,K39)</f>
        <v>0</v>
      </c>
      <c r="S3" s="104"/>
      <c r="T3" s="12">
        <f t="shared" ref="T3:T11" si="0">R3-S3</f>
        <v>0</v>
      </c>
    </row>
    <row r="4" spans="1:20">
      <c r="A4" s="55"/>
      <c r="B4" s="56"/>
      <c r="C4" s="57"/>
      <c r="D4" s="58"/>
      <c r="E4" s="59"/>
      <c r="F4" s="59"/>
      <c r="G4" s="60"/>
      <c r="I4" s="55" t="s">
        <v>18</v>
      </c>
      <c r="J4" s="56">
        <v>0</v>
      </c>
      <c r="K4" s="57">
        <f t="shared" ref="K4" si="1">J4*6</f>
        <v>0</v>
      </c>
      <c r="L4" s="58"/>
      <c r="M4" s="59"/>
      <c r="N4" s="59"/>
      <c r="O4" s="60"/>
      <c r="Q4" s="10" t="s">
        <v>3</v>
      </c>
      <c r="R4" s="11">
        <f>SUM(C3,C10,C25,C32)</f>
        <v>0</v>
      </c>
      <c r="S4" s="105">
        <f>SUM(E7)</f>
        <v>0</v>
      </c>
      <c r="T4" s="12">
        <f t="shared" si="0"/>
        <v>0</v>
      </c>
    </row>
    <row r="5" spans="1:20" s="32" customFormat="1">
      <c r="A5" s="55"/>
      <c r="B5" s="56"/>
      <c r="C5" s="57"/>
      <c r="G5" s="60"/>
      <c r="I5" s="55" t="s">
        <v>19</v>
      </c>
      <c r="J5" s="56">
        <v>0</v>
      </c>
      <c r="K5" s="57">
        <f t="shared" ref="K5" si="2">J5*4</f>
        <v>0</v>
      </c>
      <c r="O5" s="60"/>
      <c r="Q5" s="10" t="s">
        <v>5</v>
      </c>
      <c r="R5" s="11">
        <f>SUM(C4,C11,C39,K25,K32)</f>
        <v>0</v>
      </c>
      <c r="S5" s="103">
        <f>SUM(E41,M7,M14,M21)</f>
        <v>0</v>
      </c>
      <c r="T5" s="12">
        <f t="shared" si="0"/>
        <v>0</v>
      </c>
    </row>
    <row r="6" spans="1:20">
      <c r="A6" s="61"/>
      <c r="B6" s="62"/>
      <c r="C6" s="63"/>
      <c r="D6" s="64"/>
      <c r="E6" s="65"/>
      <c r="F6" s="61"/>
      <c r="G6" s="65"/>
      <c r="I6" s="61" t="s">
        <v>9</v>
      </c>
      <c r="J6" s="62">
        <v>0</v>
      </c>
      <c r="K6" s="63">
        <f>J6*1</f>
        <v>0</v>
      </c>
      <c r="L6" s="64" t="s">
        <v>15</v>
      </c>
      <c r="M6" s="65">
        <f>J6*1</f>
        <v>0</v>
      </c>
      <c r="N6" s="66"/>
      <c r="O6" s="66"/>
      <c r="Q6" s="10" t="s">
        <v>17</v>
      </c>
      <c r="R6" s="33" t="s">
        <v>26</v>
      </c>
      <c r="S6" s="104"/>
      <c r="T6" s="80" t="s">
        <v>26</v>
      </c>
    </row>
    <row r="7" spans="1:20">
      <c r="A7" s="61"/>
      <c r="B7" s="62"/>
      <c r="C7" s="63"/>
      <c r="D7" s="64"/>
      <c r="E7" s="67"/>
      <c r="F7" s="66"/>
      <c r="G7" s="66"/>
      <c r="I7" s="61" t="s">
        <v>1</v>
      </c>
      <c r="J7" s="62">
        <v>0</v>
      </c>
      <c r="K7" s="63">
        <f>J7*1</f>
        <v>0</v>
      </c>
      <c r="L7" s="64" t="s">
        <v>5</v>
      </c>
      <c r="M7" s="65">
        <f>J7*0.5</f>
        <v>0</v>
      </c>
      <c r="N7" s="61" t="s">
        <v>11</v>
      </c>
      <c r="O7" s="65">
        <f>J7*0.5</f>
        <v>0</v>
      </c>
      <c r="Q7" s="10" t="s">
        <v>19</v>
      </c>
      <c r="R7" s="11">
        <f>SUM(K5,K26)</f>
        <v>0</v>
      </c>
      <c r="S7" s="103">
        <f>SUM(G6,G13,G34,O20)</f>
        <v>0</v>
      </c>
      <c r="T7" s="12">
        <f t="shared" si="0"/>
        <v>0</v>
      </c>
    </row>
    <row r="8" spans="1:20" ht="12" thickBot="1">
      <c r="A8" s="68"/>
      <c r="B8" s="69"/>
      <c r="C8" s="70"/>
      <c r="D8" s="71"/>
      <c r="E8" s="72"/>
      <c r="F8" s="59"/>
      <c r="G8" s="59"/>
      <c r="I8" s="68"/>
      <c r="J8" s="69"/>
      <c r="K8" s="70"/>
      <c r="L8" s="71"/>
      <c r="M8" s="72"/>
      <c r="N8" s="59"/>
      <c r="O8" s="59"/>
      <c r="Q8" s="10" t="s">
        <v>7</v>
      </c>
      <c r="R8" s="11">
        <f>SUM(C5,C12,C19,C26,C33,C40,K33)</f>
        <v>0</v>
      </c>
      <c r="S8" s="103">
        <f>SUM(M13,M27,M41)</f>
        <v>0</v>
      </c>
      <c r="T8" s="12">
        <f t="shared" si="0"/>
        <v>0</v>
      </c>
    </row>
    <row r="9" spans="1:20" ht="15" customHeight="1">
      <c r="A9" s="51" t="s">
        <v>44</v>
      </c>
      <c r="B9" s="52" t="s">
        <v>41</v>
      </c>
      <c r="C9" s="52">
        <v>2000</v>
      </c>
      <c r="D9" s="73" t="s">
        <v>26</v>
      </c>
      <c r="E9" s="73"/>
      <c r="F9" s="73"/>
      <c r="G9" s="74"/>
      <c r="I9" s="51" t="s">
        <v>50</v>
      </c>
      <c r="J9" s="52" t="s">
        <v>41</v>
      </c>
      <c r="K9" s="52">
        <v>2000</v>
      </c>
      <c r="L9" s="73" t="s">
        <v>26</v>
      </c>
      <c r="M9" s="73"/>
      <c r="N9" s="73"/>
      <c r="O9" s="74"/>
      <c r="Q9" s="10" t="s">
        <v>13</v>
      </c>
      <c r="R9" s="11">
        <f>SUM(K12,K19,K40)</f>
        <v>0</v>
      </c>
      <c r="S9" s="103">
        <f>SUM(M28)</f>
        <v>0</v>
      </c>
      <c r="T9" s="12">
        <f t="shared" si="0"/>
        <v>0</v>
      </c>
    </row>
    <row r="10" spans="1:20">
      <c r="A10" s="55" t="s">
        <v>3</v>
      </c>
      <c r="B10" s="56">
        <v>0</v>
      </c>
      <c r="C10" s="57">
        <f t="shared" ref="C10:C11" si="3">B10*6</f>
        <v>0</v>
      </c>
      <c r="D10" s="58"/>
      <c r="E10" s="59"/>
      <c r="F10" s="59"/>
      <c r="G10" s="60"/>
      <c r="I10" s="55" t="s">
        <v>6</v>
      </c>
      <c r="J10" s="56">
        <v>0</v>
      </c>
      <c r="K10" s="57">
        <f>J10*6</f>
        <v>0</v>
      </c>
      <c r="L10" s="58"/>
      <c r="M10" s="59"/>
      <c r="N10" s="59"/>
      <c r="O10" s="60"/>
      <c r="Q10" s="10" t="s">
        <v>11</v>
      </c>
      <c r="R10" s="11">
        <f>SUM(C6,C13,C34,K20)</f>
        <v>0</v>
      </c>
      <c r="S10" s="103">
        <f>SUM(G41,O7,O14,O21)</f>
        <v>0</v>
      </c>
      <c r="T10" s="12">
        <f t="shared" si="0"/>
        <v>0</v>
      </c>
    </row>
    <row r="11" spans="1:20">
      <c r="A11" s="55" t="s">
        <v>5</v>
      </c>
      <c r="B11" s="56">
        <v>0</v>
      </c>
      <c r="C11" s="57">
        <f t="shared" si="3"/>
        <v>0</v>
      </c>
      <c r="D11" s="58"/>
      <c r="E11" s="59"/>
      <c r="F11" s="59"/>
      <c r="G11" s="60"/>
      <c r="I11" s="55" t="s">
        <v>18</v>
      </c>
      <c r="J11" s="56">
        <v>0</v>
      </c>
      <c r="K11" s="57">
        <f t="shared" ref="K11" si="4">J11*6</f>
        <v>0</v>
      </c>
      <c r="L11" s="58"/>
      <c r="M11" s="59"/>
      <c r="N11" s="59"/>
      <c r="O11" s="60"/>
      <c r="Q11" s="10" t="s">
        <v>10</v>
      </c>
      <c r="R11" s="11">
        <f>SUM(K13,K27,K41)</f>
        <v>0</v>
      </c>
      <c r="S11" s="104"/>
      <c r="T11" s="12">
        <f t="shared" si="0"/>
        <v>0</v>
      </c>
    </row>
    <row r="12" spans="1:20" s="32" customFormat="1">
      <c r="A12" s="55" t="s">
        <v>7</v>
      </c>
      <c r="B12" s="56">
        <v>0</v>
      </c>
      <c r="C12" s="57">
        <f t="shared" ref="C12" si="5">B12*4</f>
        <v>0</v>
      </c>
      <c r="G12" s="60"/>
      <c r="I12" s="61" t="s">
        <v>13</v>
      </c>
      <c r="J12" s="62">
        <v>0</v>
      </c>
      <c r="K12" s="63">
        <f>J12*4</f>
        <v>0</v>
      </c>
      <c r="L12" s="64" t="s">
        <v>6</v>
      </c>
      <c r="M12" s="65">
        <f>J12*1</f>
        <v>0</v>
      </c>
      <c r="N12" s="66"/>
      <c r="O12" s="66"/>
      <c r="Q12" s="10" t="s">
        <v>15</v>
      </c>
      <c r="R12" s="33"/>
      <c r="S12" s="103">
        <f>SUM(E20,E27,M6)</f>
        <v>0</v>
      </c>
      <c r="T12" s="33"/>
    </row>
    <row r="13" spans="1:20">
      <c r="A13" s="61" t="s">
        <v>11</v>
      </c>
      <c r="B13" s="56">
        <v>0</v>
      </c>
      <c r="C13" s="63">
        <f>B13*2</f>
        <v>0</v>
      </c>
      <c r="D13" s="64" t="s">
        <v>6</v>
      </c>
      <c r="E13" s="65">
        <f>B13*1</f>
        <v>0</v>
      </c>
      <c r="F13" s="61" t="s">
        <v>19</v>
      </c>
      <c r="G13" s="65">
        <f>B13*2</f>
        <v>0</v>
      </c>
      <c r="I13" s="61" t="s">
        <v>10</v>
      </c>
      <c r="J13" s="62">
        <v>0</v>
      </c>
      <c r="K13" s="63">
        <f>J13*2</f>
        <v>0</v>
      </c>
      <c r="L13" s="64" t="s">
        <v>7</v>
      </c>
      <c r="M13" s="65">
        <f>J13*2</f>
        <v>0</v>
      </c>
      <c r="N13" s="66"/>
      <c r="O13" s="66"/>
      <c r="Q13" s="10" t="s">
        <v>0</v>
      </c>
      <c r="R13" s="11">
        <f>SUM(C7)</f>
        <v>0</v>
      </c>
      <c r="S13" s="18"/>
      <c r="T13" s="11">
        <f>R13</f>
        <v>0</v>
      </c>
    </row>
    <row r="14" spans="1:20">
      <c r="A14" s="61" t="s">
        <v>12</v>
      </c>
      <c r="B14" s="56">
        <v>0</v>
      </c>
      <c r="C14" s="63">
        <f>B14*2</f>
        <v>0</v>
      </c>
      <c r="D14" s="64" t="s">
        <v>6</v>
      </c>
      <c r="E14" s="65">
        <f>B14*1.5</f>
        <v>0</v>
      </c>
      <c r="F14" s="61"/>
      <c r="G14" s="65"/>
      <c r="I14" s="61" t="s">
        <v>1</v>
      </c>
      <c r="J14" s="62">
        <v>0</v>
      </c>
      <c r="K14" s="63">
        <f>J14*1</f>
        <v>0</v>
      </c>
      <c r="L14" s="64" t="s">
        <v>5</v>
      </c>
      <c r="M14" s="65">
        <f>J14*0.5</f>
        <v>0</v>
      </c>
      <c r="N14" s="61" t="s">
        <v>11</v>
      </c>
      <c r="O14" s="65">
        <f>J14*0.5</f>
        <v>0</v>
      </c>
      <c r="Q14" s="10" t="s">
        <v>14</v>
      </c>
      <c r="R14" s="11">
        <f>SUM(K28)</f>
        <v>0</v>
      </c>
      <c r="S14" s="18"/>
      <c r="T14" s="11">
        <f t="shared" ref="T14" si="6">R14</f>
        <v>0</v>
      </c>
    </row>
    <row r="15" spans="1:20" s="32" customFormat="1" ht="12" thickBot="1">
      <c r="A15" s="68"/>
      <c r="B15" s="69"/>
      <c r="C15" s="70"/>
      <c r="D15" s="71"/>
      <c r="E15" s="75"/>
      <c r="F15" s="59"/>
      <c r="G15" s="59"/>
      <c r="I15" s="68"/>
      <c r="J15" s="69"/>
      <c r="K15" s="70"/>
      <c r="L15" s="71"/>
      <c r="M15" s="75"/>
      <c r="N15" s="59"/>
      <c r="O15" s="59"/>
      <c r="Q15" s="10" t="s">
        <v>9</v>
      </c>
      <c r="R15" s="11">
        <f>SUM(C20,C27,K6)</f>
        <v>0</v>
      </c>
      <c r="S15" s="18"/>
      <c r="T15" s="11">
        <f>R15</f>
        <v>0</v>
      </c>
    </row>
    <row r="16" spans="1:20" ht="15" customHeight="1">
      <c r="A16" s="51" t="s">
        <v>45</v>
      </c>
      <c r="B16" s="52" t="s">
        <v>41</v>
      </c>
      <c r="C16" s="52">
        <v>2000</v>
      </c>
      <c r="D16" s="53" t="s">
        <v>26</v>
      </c>
      <c r="E16" s="53"/>
      <c r="F16" s="53"/>
      <c r="G16" s="54"/>
      <c r="I16" s="51" t="s">
        <v>51</v>
      </c>
      <c r="J16" s="52" t="s">
        <v>41</v>
      </c>
      <c r="K16" s="52">
        <v>2000</v>
      </c>
      <c r="L16" s="53" t="s">
        <v>26</v>
      </c>
      <c r="M16" s="53"/>
      <c r="N16" s="53"/>
      <c r="O16" s="54"/>
      <c r="Q16" s="10" t="s">
        <v>8</v>
      </c>
      <c r="R16" s="11">
        <f>SUM(K34,K42)</f>
        <v>0</v>
      </c>
      <c r="S16" s="18"/>
      <c r="T16" s="11">
        <f>R16</f>
        <v>0</v>
      </c>
    </row>
    <row r="17" spans="1:22">
      <c r="A17" s="55" t="s">
        <v>6</v>
      </c>
      <c r="B17" s="56">
        <v>0</v>
      </c>
      <c r="C17" s="57">
        <f>B17*6</f>
        <v>0</v>
      </c>
      <c r="D17" s="58"/>
      <c r="E17" s="59"/>
      <c r="F17" s="59"/>
      <c r="G17" s="76"/>
      <c r="I17" s="55" t="s">
        <v>6</v>
      </c>
      <c r="J17" s="56">
        <v>0</v>
      </c>
      <c r="K17" s="57">
        <f>J17*6</f>
        <v>0</v>
      </c>
      <c r="L17" s="58"/>
      <c r="M17" s="59"/>
      <c r="N17" s="59"/>
      <c r="O17" s="60"/>
      <c r="Q17" s="10" t="s">
        <v>12</v>
      </c>
      <c r="R17" s="11">
        <f>SUM(C14,C21,C28,C35)</f>
        <v>0</v>
      </c>
      <c r="S17" s="18"/>
      <c r="T17" s="11">
        <f t="shared" ref="T17:T18" si="7">R17</f>
        <v>0</v>
      </c>
      <c r="V17" s="9" t="s">
        <v>26</v>
      </c>
    </row>
    <row r="18" spans="1:22">
      <c r="A18" s="55" t="s">
        <v>18</v>
      </c>
      <c r="B18" s="56">
        <v>0</v>
      </c>
      <c r="C18" s="57">
        <f t="shared" ref="C18" si="8">B18*6</f>
        <v>0</v>
      </c>
      <c r="D18" s="58"/>
      <c r="E18" s="59"/>
      <c r="F18" s="59"/>
      <c r="G18" s="60"/>
      <c r="I18" s="55" t="s">
        <v>18</v>
      </c>
      <c r="J18" s="56">
        <v>0</v>
      </c>
      <c r="K18" s="57">
        <f t="shared" ref="K18" si="9">J18*6</f>
        <v>0</v>
      </c>
      <c r="L18" s="58"/>
      <c r="M18" s="59"/>
      <c r="N18" s="59"/>
      <c r="O18" s="60"/>
      <c r="Q18" s="10" t="s">
        <v>1</v>
      </c>
      <c r="R18" s="11">
        <f>SUM(C41,K7,K14,K21)</f>
        <v>0</v>
      </c>
      <c r="S18" s="18"/>
      <c r="T18" s="11">
        <f t="shared" si="7"/>
        <v>0</v>
      </c>
    </row>
    <row r="19" spans="1:22" s="32" customFormat="1">
      <c r="A19" s="55" t="s">
        <v>7</v>
      </c>
      <c r="B19" s="56">
        <v>0</v>
      </c>
      <c r="C19" s="57">
        <f t="shared" ref="C19" si="10">B19*4</f>
        <v>0</v>
      </c>
      <c r="G19" s="60"/>
      <c r="I19" s="61" t="s">
        <v>13</v>
      </c>
      <c r="J19" s="62">
        <v>0</v>
      </c>
      <c r="K19" s="63">
        <f>J19*4</f>
        <v>0</v>
      </c>
      <c r="L19" s="64" t="s">
        <v>6</v>
      </c>
      <c r="M19" s="65">
        <f>J19*1</f>
        <v>0</v>
      </c>
      <c r="N19" s="66"/>
      <c r="O19" s="66"/>
      <c r="Q19" s="10" t="s">
        <v>2</v>
      </c>
      <c r="R19" s="33"/>
      <c r="S19" s="18"/>
      <c r="T19" s="33" t="s">
        <v>26</v>
      </c>
    </row>
    <row r="20" spans="1:22">
      <c r="A20" s="61" t="s">
        <v>9</v>
      </c>
      <c r="B20" s="56">
        <v>0</v>
      </c>
      <c r="C20" s="63">
        <f>B20*1</f>
        <v>0</v>
      </c>
      <c r="D20" s="64" t="s">
        <v>15</v>
      </c>
      <c r="E20" s="65">
        <f>B20*1</f>
        <v>0</v>
      </c>
      <c r="F20" s="66"/>
      <c r="G20" s="66"/>
      <c r="I20" s="61" t="s">
        <v>11</v>
      </c>
      <c r="J20" s="62">
        <v>0</v>
      </c>
      <c r="K20" s="63">
        <f>J20*2</f>
        <v>0</v>
      </c>
      <c r="L20" s="64" t="s">
        <v>6</v>
      </c>
      <c r="M20" s="65">
        <f>J20*1</f>
        <v>0</v>
      </c>
      <c r="N20" s="61" t="s">
        <v>19</v>
      </c>
      <c r="O20" s="65">
        <f>J20*2</f>
        <v>0</v>
      </c>
      <c r="Q20" s="10" t="s">
        <v>16</v>
      </c>
      <c r="R20" s="33"/>
      <c r="S20" s="18"/>
      <c r="T20" s="33"/>
    </row>
    <row r="21" spans="1:22">
      <c r="A21" s="61" t="s">
        <v>12</v>
      </c>
      <c r="B21" s="56">
        <v>0</v>
      </c>
      <c r="C21" s="63">
        <f>B21*2</f>
        <v>0</v>
      </c>
      <c r="D21" s="64" t="s">
        <v>6</v>
      </c>
      <c r="E21" s="65">
        <f>B21*1.5</f>
        <v>0</v>
      </c>
      <c r="F21" s="61"/>
      <c r="G21" s="65"/>
      <c r="I21" s="61" t="s">
        <v>1</v>
      </c>
      <c r="J21" s="62">
        <v>0</v>
      </c>
      <c r="K21" s="63">
        <f>J21*1</f>
        <v>0</v>
      </c>
      <c r="L21" s="64" t="s">
        <v>5</v>
      </c>
      <c r="M21" s="65">
        <f>J21*0.5</f>
        <v>0</v>
      </c>
      <c r="N21" s="61" t="s">
        <v>11</v>
      </c>
      <c r="O21" s="65">
        <f>J21*0.5</f>
        <v>0</v>
      </c>
      <c r="Q21" s="10" t="s">
        <v>4</v>
      </c>
      <c r="R21" s="33"/>
      <c r="S21" s="18"/>
      <c r="T21" s="33"/>
    </row>
    <row r="22" spans="1:22" s="32" customFormat="1" ht="12" thickBot="1">
      <c r="A22" s="68"/>
      <c r="B22" s="69"/>
      <c r="C22" s="70"/>
      <c r="D22" s="71"/>
      <c r="E22" s="75"/>
      <c r="F22" s="59"/>
      <c r="G22" s="59"/>
      <c r="I22" s="68"/>
      <c r="J22" s="69"/>
      <c r="K22" s="70"/>
      <c r="L22" s="71"/>
      <c r="M22" s="75"/>
      <c r="N22" s="59"/>
      <c r="O22" s="59"/>
    </row>
    <row r="23" spans="1:22" ht="15" customHeight="1">
      <c r="A23" s="51" t="s">
        <v>46</v>
      </c>
      <c r="B23" s="52" t="s">
        <v>41</v>
      </c>
      <c r="C23" s="52">
        <v>2000</v>
      </c>
      <c r="D23" s="53" t="s">
        <v>26</v>
      </c>
      <c r="E23" s="53"/>
      <c r="F23" s="53"/>
      <c r="G23" s="54"/>
      <c r="I23" s="51" t="s">
        <v>52</v>
      </c>
      <c r="J23" s="52" t="s">
        <v>41</v>
      </c>
      <c r="K23" s="52">
        <v>2000</v>
      </c>
      <c r="L23" s="53" t="s">
        <v>26</v>
      </c>
      <c r="M23" s="53"/>
      <c r="N23" s="53"/>
      <c r="O23" s="54"/>
    </row>
    <row r="24" spans="1:22">
      <c r="A24" s="55" t="s">
        <v>6</v>
      </c>
      <c r="B24" s="56">
        <v>0</v>
      </c>
      <c r="C24" s="57">
        <f>B24*6</f>
        <v>0</v>
      </c>
      <c r="D24" s="58"/>
      <c r="E24" s="59"/>
      <c r="F24" s="59"/>
      <c r="G24" s="76"/>
      <c r="I24" s="55" t="s">
        <v>6</v>
      </c>
      <c r="J24" s="56">
        <v>0</v>
      </c>
      <c r="K24" s="57">
        <f>J24*6</f>
        <v>0</v>
      </c>
      <c r="L24" s="58"/>
      <c r="M24" s="59"/>
      <c r="N24" s="59"/>
      <c r="O24" s="76"/>
    </row>
    <row r="25" spans="1:22">
      <c r="A25" s="55" t="s">
        <v>3</v>
      </c>
      <c r="B25" s="56">
        <v>0</v>
      </c>
      <c r="C25" s="57">
        <f t="shared" ref="C25" si="11">B25*6</f>
        <v>0</v>
      </c>
      <c r="D25" s="58"/>
      <c r="E25" s="59"/>
      <c r="F25" s="59"/>
      <c r="G25" s="60"/>
      <c r="I25" s="55" t="s">
        <v>5</v>
      </c>
      <c r="J25" s="56">
        <v>0</v>
      </c>
      <c r="K25" s="57">
        <f t="shared" ref="K25" si="12">J25*6</f>
        <v>0</v>
      </c>
      <c r="L25" s="58"/>
      <c r="M25" s="59"/>
      <c r="N25" s="59"/>
      <c r="O25" s="60"/>
    </row>
    <row r="26" spans="1:22" s="32" customFormat="1">
      <c r="A26" s="55" t="s">
        <v>7</v>
      </c>
      <c r="B26" s="56">
        <v>0</v>
      </c>
      <c r="C26" s="57">
        <f t="shared" ref="C26" si="13">B26*4</f>
        <v>0</v>
      </c>
      <c r="G26" s="60"/>
      <c r="I26" s="55" t="s">
        <v>19</v>
      </c>
      <c r="J26" s="56">
        <v>0</v>
      </c>
      <c r="K26" s="57">
        <f t="shared" ref="K26" si="14">J26*4</f>
        <v>0</v>
      </c>
      <c r="O26" s="60"/>
      <c r="Q26" s="6"/>
      <c r="R26" s="35"/>
      <c r="S26" s="35"/>
      <c r="T26" s="35"/>
    </row>
    <row r="27" spans="1:22">
      <c r="A27" s="61" t="s">
        <v>9</v>
      </c>
      <c r="B27" s="56">
        <v>0</v>
      </c>
      <c r="C27" s="63">
        <f>B27*1</f>
        <v>0</v>
      </c>
      <c r="D27" s="64" t="s">
        <v>15</v>
      </c>
      <c r="E27" s="65">
        <f>B27*1</f>
        <v>0</v>
      </c>
      <c r="F27" s="66"/>
      <c r="G27" s="66"/>
      <c r="I27" s="61" t="s">
        <v>10</v>
      </c>
      <c r="J27" s="62">
        <v>0</v>
      </c>
      <c r="K27" s="63">
        <f>J27*2</f>
        <v>0</v>
      </c>
      <c r="L27" s="64" t="s">
        <v>7</v>
      </c>
      <c r="M27" s="65">
        <f>J27*2</f>
        <v>0</v>
      </c>
      <c r="N27" s="66"/>
      <c r="O27" s="66"/>
    </row>
    <row r="28" spans="1:22">
      <c r="A28" s="61" t="s">
        <v>12</v>
      </c>
      <c r="B28" s="56">
        <v>0</v>
      </c>
      <c r="C28" s="63">
        <f>B28*2</f>
        <v>0</v>
      </c>
      <c r="D28" s="64" t="s">
        <v>6</v>
      </c>
      <c r="E28" s="65">
        <f>B28*1.5</f>
        <v>0</v>
      </c>
      <c r="F28" s="61"/>
      <c r="G28" s="65"/>
      <c r="I28" s="61" t="s">
        <v>14</v>
      </c>
      <c r="J28" s="62">
        <v>0</v>
      </c>
      <c r="K28" s="63">
        <f>J28*3</f>
        <v>0</v>
      </c>
      <c r="L28" s="64" t="s">
        <v>13</v>
      </c>
      <c r="M28" s="65">
        <f>J28*1.5</f>
        <v>0</v>
      </c>
      <c r="N28" s="61" t="s">
        <v>5</v>
      </c>
      <c r="O28" s="65">
        <f>J28*3</f>
        <v>0</v>
      </c>
      <c r="Q28" s="36"/>
    </row>
    <row r="29" spans="1:22" ht="12" thickBot="1">
      <c r="A29" s="68"/>
      <c r="B29" s="69"/>
      <c r="C29" s="70"/>
      <c r="D29" s="71"/>
      <c r="E29" s="75"/>
      <c r="F29" s="59"/>
      <c r="G29" s="59"/>
      <c r="I29" s="68"/>
      <c r="J29" s="69"/>
      <c r="K29" s="70"/>
      <c r="L29" s="71"/>
      <c r="M29" s="75"/>
      <c r="N29" s="59"/>
      <c r="O29" s="59"/>
    </row>
    <row r="30" spans="1:22" ht="15" customHeight="1">
      <c r="A30" s="51" t="s">
        <v>47</v>
      </c>
      <c r="B30" s="52" t="s">
        <v>41</v>
      </c>
      <c r="C30" s="52">
        <v>2000</v>
      </c>
      <c r="D30" s="53" t="s">
        <v>26</v>
      </c>
      <c r="E30" s="53"/>
      <c r="F30" s="53"/>
      <c r="G30" s="54"/>
      <c r="I30" s="51" t="s">
        <v>53</v>
      </c>
      <c r="J30" s="52" t="s">
        <v>41</v>
      </c>
      <c r="K30" s="52">
        <v>2000</v>
      </c>
      <c r="L30" s="53" t="s">
        <v>26</v>
      </c>
      <c r="M30" s="53"/>
      <c r="N30" s="53"/>
      <c r="O30" s="54"/>
    </row>
    <row r="31" spans="1:22">
      <c r="A31" s="55" t="s">
        <v>6</v>
      </c>
      <c r="B31" s="56">
        <v>0</v>
      </c>
      <c r="C31" s="57">
        <f>B31*6</f>
        <v>0</v>
      </c>
      <c r="D31" s="58"/>
      <c r="E31" s="59"/>
      <c r="F31" s="59"/>
      <c r="G31" s="76"/>
      <c r="I31" s="55" t="s">
        <v>18</v>
      </c>
      <c r="J31" s="56">
        <v>0</v>
      </c>
      <c r="K31" s="57">
        <f t="shared" ref="K31:K32" si="15">J31*6</f>
        <v>0</v>
      </c>
      <c r="L31" s="58"/>
      <c r="M31" s="59"/>
      <c r="N31" s="59"/>
      <c r="O31" s="76"/>
    </row>
    <row r="32" spans="1:22">
      <c r="A32" s="55" t="s">
        <v>3</v>
      </c>
      <c r="B32" s="56">
        <v>0</v>
      </c>
      <c r="C32" s="57">
        <f t="shared" ref="C32" si="16">B32*6</f>
        <v>0</v>
      </c>
      <c r="D32" s="58"/>
      <c r="E32" s="59"/>
      <c r="F32" s="59"/>
      <c r="G32" s="60"/>
      <c r="I32" s="55" t="s">
        <v>5</v>
      </c>
      <c r="J32" s="56">
        <v>0</v>
      </c>
      <c r="K32" s="57">
        <f t="shared" si="15"/>
        <v>0</v>
      </c>
      <c r="L32" s="58"/>
      <c r="M32" s="59"/>
      <c r="N32" s="59"/>
      <c r="O32" s="60"/>
    </row>
    <row r="33" spans="1:21" s="32" customFormat="1">
      <c r="A33" s="55" t="s">
        <v>7</v>
      </c>
      <c r="B33" s="56">
        <v>0</v>
      </c>
      <c r="C33" s="57">
        <f t="shared" ref="C33" si="17">B33*4</f>
        <v>0</v>
      </c>
      <c r="G33" s="60"/>
      <c r="I33" s="55" t="s">
        <v>7</v>
      </c>
      <c r="J33" s="56">
        <v>0</v>
      </c>
      <c r="K33" s="57">
        <f t="shared" ref="K33" si="18">J33*4</f>
        <v>0</v>
      </c>
      <c r="O33" s="60"/>
      <c r="Q33" s="6"/>
      <c r="R33" s="35"/>
      <c r="S33" s="35"/>
      <c r="T33" s="35"/>
    </row>
    <row r="34" spans="1:21">
      <c r="A34" s="61" t="s">
        <v>11</v>
      </c>
      <c r="B34" s="56">
        <v>0</v>
      </c>
      <c r="C34" s="63">
        <f>B34*2</f>
        <v>0</v>
      </c>
      <c r="D34" s="64" t="s">
        <v>6</v>
      </c>
      <c r="E34" s="65">
        <f>B34*1</f>
        <v>0</v>
      </c>
      <c r="F34" s="61" t="s">
        <v>19</v>
      </c>
      <c r="G34" s="65">
        <f>B34*2</f>
        <v>0</v>
      </c>
      <c r="I34" s="55" t="s">
        <v>8</v>
      </c>
      <c r="J34" s="56">
        <v>0</v>
      </c>
      <c r="K34" s="57">
        <f>J34*2</f>
        <v>0</v>
      </c>
      <c r="L34" s="32"/>
      <c r="M34" s="32"/>
      <c r="N34" s="32"/>
      <c r="O34" s="49"/>
    </row>
    <row r="35" spans="1:21">
      <c r="A35" s="61" t="s">
        <v>12</v>
      </c>
      <c r="B35" s="56">
        <v>0</v>
      </c>
      <c r="C35" s="63">
        <f>B35*2</f>
        <v>0</v>
      </c>
      <c r="D35" s="64" t="s">
        <v>6</v>
      </c>
      <c r="E35" s="65">
        <f>B35*1.5</f>
        <v>0</v>
      </c>
      <c r="F35" s="61"/>
      <c r="G35" s="65"/>
      <c r="I35" s="55"/>
      <c r="J35" s="56"/>
      <c r="K35" s="57"/>
      <c r="L35" s="47"/>
      <c r="M35" s="48"/>
      <c r="N35" s="48"/>
      <c r="O35" s="50"/>
      <c r="Q35" s="36"/>
    </row>
    <row r="36" spans="1:21" ht="12" thickBot="1">
      <c r="A36" s="68"/>
      <c r="B36" s="69"/>
      <c r="C36" s="70"/>
      <c r="D36" s="71"/>
      <c r="E36" s="75"/>
      <c r="F36" s="59"/>
      <c r="G36" s="59"/>
      <c r="I36" s="68"/>
      <c r="J36" s="69"/>
      <c r="K36" s="70"/>
      <c r="L36" s="71"/>
      <c r="M36" s="75"/>
      <c r="N36" s="59"/>
      <c r="O36" s="59"/>
    </row>
    <row r="37" spans="1:21" ht="15" customHeight="1">
      <c r="A37" s="51" t="s">
        <v>48</v>
      </c>
      <c r="B37" s="52" t="s">
        <v>41</v>
      </c>
      <c r="C37" s="52">
        <v>2000</v>
      </c>
      <c r="D37" s="53"/>
      <c r="E37" s="53"/>
      <c r="F37" s="53"/>
      <c r="G37" s="54"/>
      <c r="I37" s="51" t="s">
        <v>54</v>
      </c>
      <c r="J37" s="52" t="s">
        <v>41</v>
      </c>
      <c r="K37" s="52">
        <v>2000</v>
      </c>
      <c r="L37" s="53"/>
      <c r="M37" s="53"/>
      <c r="N37" s="53"/>
      <c r="O37" s="54"/>
    </row>
    <row r="38" spans="1:21">
      <c r="A38" s="55" t="s">
        <v>6</v>
      </c>
      <c r="B38" s="56">
        <v>0</v>
      </c>
      <c r="C38" s="57">
        <f>B38*6</f>
        <v>0</v>
      </c>
      <c r="D38" s="58"/>
      <c r="E38" s="59"/>
      <c r="F38" s="59"/>
      <c r="G38" s="76"/>
      <c r="I38" s="55" t="s">
        <v>6</v>
      </c>
      <c r="J38" s="56">
        <v>0</v>
      </c>
      <c r="K38" s="57">
        <f>J38*6</f>
        <v>0</v>
      </c>
      <c r="L38" s="58"/>
      <c r="M38" s="59"/>
      <c r="N38" s="59"/>
      <c r="O38" s="60"/>
    </row>
    <row r="39" spans="1:21">
      <c r="A39" s="55" t="s">
        <v>5</v>
      </c>
      <c r="B39" s="56">
        <v>0</v>
      </c>
      <c r="C39" s="57">
        <f t="shared" ref="C39" si="19">B39*6</f>
        <v>0</v>
      </c>
      <c r="D39" s="58"/>
      <c r="E39" s="59"/>
      <c r="F39" s="59"/>
      <c r="G39" s="60"/>
      <c r="I39" s="55" t="s">
        <v>18</v>
      </c>
      <c r="J39" s="56">
        <v>0</v>
      </c>
      <c r="K39" s="57">
        <f t="shared" ref="K39" si="20">J39*6</f>
        <v>0</v>
      </c>
      <c r="L39" s="58"/>
      <c r="M39" s="59"/>
      <c r="N39" s="59"/>
      <c r="O39" s="60"/>
    </row>
    <row r="40" spans="1:21" s="32" customFormat="1">
      <c r="A40" s="55" t="s">
        <v>7</v>
      </c>
      <c r="B40" s="56">
        <v>0</v>
      </c>
      <c r="C40" s="57">
        <f t="shared" ref="C40" si="21">B40*4</f>
        <v>0</v>
      </c>
      <c r="G40" s="60"/>
      <c r="I40" s="61" t="s">
        <v>13</v>
      </c>
      <c r="J40" s="62">
        <v>0</v>
      </c>
      <c r="K40" s="63">
        <f>J40*4</f>
        <v>0</v>
      </c>
      <c r="L40" s="64" t="s">
        <v>6</v>
      </c>
      <c r="M40" s="65">
        <f>J40*1</f>
        <v>0</v>
      </c>
      <c r="N40" s="66"/>
      <c r="O40" s="66"/>
      <c r="Q40" s="6"/>
      <c r="R40" s="35"/>
      <c r="S40" s="35"/>
      <c r="T40" s="35"/>
    </row>
    <row r="41" spans="1:21">
      <c r="A41" s="61" t="s">
        <v>1</v>
      </c>
      <c r="B41" s="56">
        <v>0</v>
      </c>
      <c r="C41" s="63">
        <f>B41*1</f>
        <v>0</v>
      </c>
      <c r="D41" s="64" t="s">
        <v>5</v>
      </c>
      <c r="E41" s="65">
        <f>B41*0.5</f>
        <v>0</v>
      </c>
      <c r="F41" s="61" t="s">
        <v>11</v>
      </c>
      <c r="G41" s="65">
        <f>B41*0.5</f>
        <v>0</v>
      </c>
      <c r="I41" s="61" t="s">
        <v>10</v>
      </c>
      <c r="J41" s="62">
        <v>0</v>
      </c>
      <c r="K41" s="63">
        <f>J41*2</f>
        <v>0</v>
      </c>
      <c r="L41" s="64" t="s">
        <v>7</v>
      </c>
      <c r="M41" s="65">
        <f>J41*2</f>
        <v>0</v>
      </c>
      <c r="N41" s="66"/>
      <c r="O41" s="66"/>
      <c r="R41" s="35" t="s">
        <v>26</v>
      </c>
    </row>
    <row r="42" spans="1:21">
      <c r="I42" s="55" t="s">
        <v>8</v>
      </c>
      <c r="J42" s="56">
        <v>0</v>
      </c>
      <c r="K42" s="57">
        <f>J42*2</f>
        <v>0</v>
      </c>
      <c r="L42" s="47"/>
      <c r="M42" s="48"/>
      <c r="N42" s="48"/>
      <c r="O42" s="50"/>
      <c r="Q42" s="36"/>
    </row>
    <row r="44" spans="1:21" s="169" customFormat="1">
      <c r="A44" s="169" t="s">
        <v>139</v>
      </c>
      <c r="C44" s="145"/>
      <c r="H44" s="170"/>
      <c r="I44" s="170"/>
      <c r="J44" s="170"/>
      <c r="K44" s="170"/>
      <c r="L44" s="170"/>
      <c r="M44" s="170"/>
      <c r="N44" s="170"/>
      <c r="O44" s="170"/>
      <c r="P44" s="170"/>
      <c r="R44" s="145"/>
      <c r="S44" s="171" t="s">
        <v>26</v>
      </c>
      <c r="T44" s="171"/>
      <c r="U44" s="171"/>
    </row>
    <row r="49" spans="17:20">
      <c r="Q49" s="36"/>
    </row>
    <row r="56" spans="17:20">
      <c r="Q56" s="36"/>
    </row>
    <row r="57" spans="17:20">
      <c r="Q57" s="32"/>
      <c r="R57" s="39"/>
      <c r="S57" s="39"/>
      <c r="T57" s="39"/>
    </row>
    <row r="58" spans="17:20">
      <c r="Q58" s="32"/>
      <c r="R58" s="39"/>
      <c r="S58" s="39"/>
      <c r="T58" s="39"/>
    </row>
    <row r="59" spans="17:20">
      <c r="Q59" s="32"/>
      <c r="R59" s="39"/>
      <c r="S59" s="39"/>
      <c r="T59" s="39"/>
    </row>
    <row r="60" spans="17:20">
      <c r="Q60" s="32"/>
      <c r="R60" s="39"/>
      <c r="S60" s="39"/>
      <c r="T60" s="39"/>
    </row>
    <row r="61" spans="17:20">
      <c r="Q61" s="32"/>
      <c r="R61" s="39"/>
      <c r="S61" s="39"/>
      <c r="T61" s="39"/>
    </row>
    <row r="63" spans="17:20">
      <c r="Q63" s="36"/>
    </row>
    <row r="66" spans="17:20">
      <c r="Q66" s="32"/>
      <c r="R66" s="39"/>
      <c r="S66" s="39"/>
      <c r="T66" s="39"/>
    </row>
    <row r="67" spans="17:20">
      <c r="Q67" s="9"/>
      <c r="R67" s="9"/>
      <c r="S67" s="9"/>
      <c r="T67" s="9"/>
    </row>
    <row r="68" spans="17:20">
      <c r="Q68" s="9"/>
      <c r="R68" s="9"/>
      <c r="S68" s="9"/>
      <c r="T68" s="9"/>
    </row>
  </sheetData>
  <mergeCells count="2">
    <mergeCell ref="D1:G1"/>
    <mergeCell ref="L1:O1"/>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sheetPr>
    <tabColor theme="8" tint="0.39997558519241921"/>
  </sheetPr>
  <dimension ref="A1:BR69"/>
  <sheetViews>
    <sheetView zoomScaleNormal="100" workbookViewId="0">
      <selection activeCell="A28" sqref="A28:XFD28"/>
    </sheetView>
  </sheetViews>
  <sheetFormatPr baseColWidth="10" defaultRowHeight="15"/>
  <cols>
    <col min="1" max="1" width="12.85546875" style="6" customWidth="1"/>
    <col min="2" max="2" width="5.28515625" style="35" bestFit="1" customWidth="1"/>
    <col min="3" max="3" width="2.5703125" style="35" bestFit="1" customWidth="1"/>
    <col min="4" max="4" width="4.42578125" style="35" customWidth="1"/>
    <col min="5" max="5" width="5.28515625" style="35" bestFit="1" customWidth="1"/>
    <col min="6" max="6" width="2.5703125" style="35" bestFit="1" customWidth="1"/>
    <col min="7" max="7" width="4.42578125" style="35" customWidth="1"/>
    <col min="8" max="8" width="5.28515625" style="35" bestFit="1" customWidth="1"/>
    <col min="9" max="9" width="2.5703125" style="35" bestFit="1" customWidth="1"/>
    <col min="10" max="10" width="4.42578125" style="35" customWidth="1"/>
    <col min="11" max="11" width="8" style="35" customWidth="1"/>
    <col min="12" max="12" width="2.5703125" style="35" bestFit="1" customWidth="1"/>
    <col min="13" max="13" width="4.42578125" style="35" customWidth="1"/>
    <col min="14" max="14" width="4.42578125" style="35" bestFit="1" customWidth="1"/>
    <col min="15" max="15" width="2.5703125" style="35" bestFit="1" customWidth="1"/>
    <col min="16" max="16" width="4.42578125" style="35" customWidth="1"/>
    <col min="17" max="17" width="4.42578125" style="35" bestFit="1" customWidth="1"/>
    <col min="18" max="18" width="2.5703125" style="35" customWidth="1"/>
    <col min="19" max="19" width="4.42578125" style="35" customWidth="1"/>
    <col min="20" max="20" width="8.28515625" style="35" customWidth="1"/>
    <col min="21" max="21" width="2.5703125" style="35" bestFit="1" customWidth="1"/>
    <col min="22" max="22" width="4.42578125" style="35" customWidth="1"/>
    <col min="23" max="23" width="6.85546875" style="35" customWidth="1"/>
    <col min="24" max="24" width="2.5703125" style="35" customWidth="1"/>
    <col min="25" max="25" width="4.42578125" style="35" customWidth="1"/>
    <col min="26" max="26" width="8.85546875" style="35" customWidth="1"/>
    <col min="27" max="27" width="2.5703125" style="35" bestFit="1" customWidth="1"/>
    <col min="28" max="30" width="4.42578125" style="35" customWidth="1"/>
    <col min="31" max="31" width="4.42578125" style="35" bestFit="1" customWidth="1"/>
    <col min="32" max="32" width="2.5703125" style="35" customWidth="1"/>
    <col min="33" max="33" width="4.42578125" style="35" customWidth="1"/>
  </cols>
  <sheetData>
    <row r="1" spans="1:33" ht="23.25" thickBot="1">
      <c r="A1" s="7" t="s">
        <v>122</v>
      </c>
      <c r="B1" s="106" t="s">
        <v>44</v>
      </c>
      <c r="C1" s="106" t="s">
        <v>124</v>
      </c>
      <c r="D1" s="106" t="s">
        <v>121</v>
      </c>
      <c r="E1" s="146" t="s">
        <v>45</v>
      </c>
      <c r="F1" s="146" t="s">
        <v>124</v>
      </c>
      <c r="G1" s="146" t="s">
        <v>121</v>
      </c>
      <c r="H1" s="106" t="s">
        <v>46</v>
      </c>
      <c r="I1" s="106" t="s">
        <v>124</v>
      </c>
      <c r="J1" s="106" t="s">
        <v>121</v>
      </c>
      <c r="K1" s="150" t="s">
        <v>47</v>
      </c>
      <c r="L1" s="150" t="s">
        <v>124</v>
      </c>
      <c r="M1" s="150" t="s">
        <v>121</v>
      </c>
      <c r="N1" s="106" t="s">
        <v>48</v>
      </c>
      <c r="O1" s="106" t="s">
        <v>124</v>
      </c>
      <c r="P1" s="106" t="s">
        <v>121</v>
      </c>
      <c r="Q1" s="150" t="s">
        <v>49</v>
      </c>
      <c r="R1" s="150" t="s">
        <v>124</v>
      </c>
      <c r="S1" s="150" t="s">
        <v>121</v>
      </c>
      <c r="T1" s="106" t="s">
        <v>50</v>
      </c>
      <c r="U1" s="106" t="s">
        <v>124</v>
      </c>
      <c r="V1" s="106" t="s">
        <v>121</v>
      </c>
      <c r="W1" s="150" t="s">
        <v>51</v>
      </c>
      <c r="X1" s="150" t="s">
        <v>124</v>
      </c>
      <c r="Y1" s="150" t="s">
        <v>121</v>
      </c>
      <c r="Z1" s="106" t="s">
        <v>52</v>
      </c>
      <c r="AA1" s="106" t="s">
        <v>124</v>
      </c>
      <c r="AB1" s="106" t="s">
        <v>121</v>
      </c>
      <c r="AC1" s="146" t="s">
        <v>53</v>
      </c>
      <c r="AD1" s="146" t="s">
        <v>121</v>
      </c>
      <c r="AE1" s="150" t="s">
        <v>54</v>
      </c>
      <c r="AF1" s="150" t="s">
        <v>124</v>
      </c>
      <c r="AG1" s="150" t="s">
        <v>121</v>
      </c>
    </row>
    <row r="2" spans="1:33">
      <c r="A2" s="83" t="s">
        <v>84</v>
      </c>
      <c r="B2" s="107">
        <v>2000</v>
      </c>
      <c r="C2" s="107"/>
      <c r="D2" s="107"/>
      <c r="E2" s="147">
        <v>2000</v>
      </c>
      <c r="F2" s="147"/>
      <c r="G2" s="147"/>
      <c r="H2" s="107">
        <v>2000</v>
      </c>
      <c r="I2" s="107"/>
      <c r="J2" s="107"/>
      <c r="K2" s="151">
        <v>2000</v>
      </c>
      <c r="L2" s="151"/>
      <c r="M2" s="151"/>
      <c r="N2" s="107">
        <v>2000</v>
      </c>
      <c r="O2" s="107"/>
      <c r="P2" s="107"/>
      <c r="Q2" s="151">
        <v>2000</v>
      </c>
      <c r="R2" s="151"/>
      <c r="S2" s="151"/>
      <c r="T2" s="107">
        <v>2000</v>
      </c>
      <c r="U2" s="107"/>
      <c r="V2" s="107"/>
      <c r="W2" s="151">
        <v>2000</v>
      </c>
      <c r="X2" s="151"/>
      <c r="Y2" s="151"/>
      <c r="Z2" s="107">
        <v>2000</v>
      </c>
      <c r="AA2" s="107"/>
      <c r="AB2" s="107"/>
      <c r="AC2" s="147">
        <v>2000</v>
      </c>
      <c r="AD2" s="147"/>
      <c r="AE2" s="151">
        <v>2000</v>
      </c>
      <c r="AF2" s="151"/>
      <c r="AG2" s="151"/>
    </row>
    <row r="3" spans="1:33">
      <c r="A3" s="83" t="s">
        <v>85</v>
      </c>
      <c r="B3" s="107"/>
      <c r="C3" s="107"/>
      <c r="D3" s="107" t="s">
        <v>26</v>
      </c>
      <c r="E3" s="147"/>
      <c r="F3" s="147"/>
      <c r="G3" s="147" t="s">
        <v>26</v>
      </c>
      <c r="H3" s="107"/>
      <c r="I3" s="107"/>
      <c r="J3" s="107" t="s">
        <v>26</v>
      </c>
      <c r="K3" s="151"/>
      <c r="L3" s="151"/>
      <c r="M3" s="151" t="s">
        <v>26</v>
      </c>
      <c r="N3" s="107"/>
      <c r="O3" s="107"/>
      <c r="P3" s="107" t="s">
        <v>26</v>
      </c>
      <c r="Q3" s="151"/>
      <c r="R3" s="151"/>
      <c r="S3" s="151" t="s">
        <v>26</v>
      </c>
      <c r="T3" s="107"/>
      <c r="U3" s="107"/>
      <c r="V3" s="107" t="s">
        <v>26</v>
      </c>
      <c r="W3" s="151"/>
      <c r="X3" s="151"/>
      <c r="Y3" s="151" t="s">
        <v>26</v>
      </c>
      <c r="Z3" s="107"/>
      <c r="AA3" s="107"/>
      <c r="AB3" s="107" t="s">
        <v>26</v>
      </c>
      <c r="AC3" s="147"/>
      <c r="AD3" s="147" t="s">
        <v>26</v>
      </c>
      <c r="AE3" s="151"/>
      <c r="AF3" s="151"/>
      <c r="AG3" s="151" t="s">
        <v>26</v>
      </c>
    </row>
    <row r="4" spans="1:33">
      <c r="A4" s="10" t="s">
        <v>6</v>
      </c>
      <c r="B4" s="108">
        <f>B2*0.01447</f>
        <v>28.94</v>
      </c>
      <c r="C4" s="108">
        <f>(Osten!E13+Osten!E14)</f>
        <v>0</v>
      </c>
      <c r="D4" s="108">
        <f>SUM(B4:C4)</f>
        <v>28.94</v>
      </c>
      <c r="E4" s="148">
        <f>E2*0.01447</f>
        <v>28.94</v>
      </c>
      <c r="F4" s="148">
        <f>Osten!E21</f>
        <v>0</v>
      </c>
      <c r="G4" s="148">
        <f>SUM(E4:F4)</f>
        <v>28.94</v>
      </c>
      <c r="H4" s="108">
        <f>H2*0.01447</f>
        <v>28.94</v>
      </c>
      <c r="I4" s="108">
        <f>Osten!E28</f>
        <v>0</v>
      </c>
      <c r="J4" s="108">
        <f>SUM(H4:I4)</f>
        <v>28.94</v>
      </c>
      <c r="K4" s="152">
        <f>K2*0.01447</f>
        <v>28.94</v>
      </c>
      <c r="L4" s="152">
        <f>(Osten!E34+Osten!E35)</f>
        <v>0</v>
      </c>
      <c r="M4" s="152">
        <f>SUM(K4:L4)</f>
        <v>28.94</v>
      </c>
      <c r="N4" s="108">
        <f>N2*0.01447</f>
        <v>28.94</v>
      </c>
      <c r="O4" s="108" t="s">
        <v>26</v>
      </c>
      <c r="P4" s="108">
        <f>SUM(N4:O4)</f>
        <v>28.94</v>
      </c>
      <c r="Q4" s="152">
        <f>Q2*0.01447</f>
        <v>28.94</v>
      </c>
      <c r="R4" s="152" t="s">
        <v>26</v>
      </c>
      <c r="S4" s="152">
        <f>SUM(Q4:R4)</f>
        <v>28.94</v>
      </c>
      <c r="T4" s="108">
        <f>T2*0.01447</f>
        <v>28.94</v>
      </c>
      <c r="U4" s="108">
        <f>Osten!M12</f>
        <v>0</v>
      </c>
      <c r="V4" s="108">
        <f>SUM(T4:U4)</f>
        <v>28.94</v>
      </c>
      <c r="W4" s="152">
        <f>W2*0.01447</f>
        <v>28.94</v>
      </c>
      <c r="X4" s="152">
        <f>(Osten!M19+Osten!M20)</f>
        <v>0</v>
      </c>
      <c r="Y4" s="152">
        <f>SUM(W4:X4)</f>
        <v>28.94</v>
      </c>
      <c r="Z4" s="108">
        <f>Z2*0.01447</f>
        <v>28.94</v>
      </c>
      <c r="AA4" s="108" t="s">
        <v>26</v>
      </c>
      <c r="AB4" s="108">
        <f>SUM(Z4:AA4)</f>
        <v>28.94</v>
      </c>
      <c r="AC4" s="148">
        <f>AC2*0.01447</f>
        <v>28.94</v>
      </c>
      <c r="AD4" s="148">
        <f t="shared" ref="AD4:AD23" si="0">SUM(AC4:AC4)</f>
        <v>28.94</v>
      </c>
      <c r="AE4" s="152">
        <f>AE2*0.01447</f>
        <v>28.94</v>
      </c>
      <c r="AF4" s="152">
        <f>Osten!M40</f>
        <v>0</v>
      </c>
      <c r="AG4" s="152">
        <f>SUM(AE4:AF4)</f>
        <v>28.94</v>
      </c>
    </row>
    <row r="5" spans="1:33">
      <c r="A5" s="10" t="s">
        <v>18</v>
      </c>
      <c r="B5" s="108">
        <f>B2*0.02895</f>
        <v>57.9</v>
      </c>
      <c r="C5" s="108" t="s">
        <v>26</v>
      </c>
      <c r="D5" s="108">
        <f t="shared" ref="D5:D23" si="1">SUM(B5:C5)</f>
        <v>57.9</v>
      </c>
      <c r="E5" s="148">
        <f>E2*0.02895</f>
        <v>57.9</v>
      </c>
      <c r="F5" s="148" t="s">
        <v>26</v>
      </c>
      <c r="G5" s="148">
        <f t="shared" ref="G5:G23" si="2">SUM(E5:F5)</f>
        <v>57.9</v>
      </c>
      <c r="H5" s="108">
        <f>H2*0.02895</f>
        <v>57.9</v>
      </c>
      <c r="I5" s="108" t="s">
        <v>26</v>
      </c>
      <c r="J5" s="108">
        <f t="shared" ref="J5:J23" si="3">SUM(H5:I5)</f>
        <v>57.9</v>
      </c>
      <c r="K5" s="152">
        <f>K2*0.02895</f>
        <v>57.9</v>
      </c>
      <c r="L5" s="152" t="s">
        <v>26</v>
      </c>
      <c r="M5" s="152">
        <f t="shared" ref="M5:M23" si="4">SUM(K5:L5)</f>
        <v>57.9</v>
      </c>
      <c r="N5" s="108">
        <f>N2*0.02895</f>
        <v>57.9</v>
      </c>
      <c r="O5" s="108" t="s">
        <v>26</v>
      </c>
      <c r="P5" s="108">
        <f t="shared" ref="P5:P23" si="5">SUM(N5:O5)</f>
        <v>57.9</v>
      </c>
      <c r="Q5" s="152">
        <f>Q2*0.02895</f>
        <v>57.9</v>
      </c>
      <c r="R5" s="152" t="s">
        <v>26</v>
      </c>
      <c r="S5" s="152">
        <f t="shared" ref="S5:S23" si="6">SUM(Q5:R5)</f>
        <v>57.9</v>
      </c>
      <c r="T5" s="108">
        <f>T2*0.02895</f>
        <v>57.9</v>
      </c>
      <c r="U5" s="108" t="s">
        <v>26</v>
      </c>
      <c r="V5" s="108">
        <f t="shared" ref="V5:V23" si="7">SUM(T5:U5)</f>
        <v>57.9</v>
      </c>
      <c r="W5" s="152">
        <f>W2*0.02895</f>
        <v>57.9</v>
      </c>
      <c r="X5" s="152" t="s">
        <v>26</v>
      </c>
      <c r="Y5" s="152">
        <f t="shared" ref="Y5:Y23" si="8">SUM(W5:X5)</f>
        <v>57.9</v>
      </c>
      <c r="Z5" s="108">
        <f>Z2*0.02895</f>
        <v>57.9</v>
      </c>
      <c r="AA5" s="108" t="s">
        <v>26</v>
      </c>
      <c r="AB5" s="108">
        <f t="shared" ref="AB5:AB23" si="9">SUM(Z5:AA5)</f>
        <v>57.9</v>
      </c>
      <c r="AC5" s="148">
        <f>AC2*0.02895</f>
        <v>57.9</v>
      </c>
      <c r="AD5" s="148">
        <f t="shared" si="0"/>
        <v>57.9</v>
      </c>
      <c r="AE5" s="152">
        <f>AE2*0.02895</f>
        <v>57.9</v>
      </c>
      <c r="AF5" s="152" t="s">
        <v>26</v>
      </c>
      <c r="AG5" s="152">
        <f t="shared" ref="AG5:AG23" si="10">SUM(AE5:AF5)</f>
        <v>57.9</v>
      </c>
    </row>
    <row r="6" spans="1:33">
      <c r="A6" s="10" t="s">
        <v>3</v>
      </c>
      <c r="B6" s="108">
        <f>B2*0.03039</f>
        <v>60.78</v>
      </c>
      <c r="C6" s="108" t="s">
        <v>26</v>
      </c>
      <c r="D6" s="108">
        <f t="shared" si="1"/>
        <v>60.78</v>
      </c>
      <c r="E6" s="148">
        <f>E2*0.03039</f>
        <v>60.78</v>
      </c>
      <c r="F6" s="148" t="s">
        <v>26</v>
      </c>
      <c r="G6" s="148">
        <f t="shared" si="2"/>
        <v>60.78</v>
      </c>
      <c r="H6" s="108">
        <f>H2*0.03039</f>
        <v>60.78</v>
      </c>
      <c r="I6" s="108" t="s">
        <v>26</v>
      </c>
      <c r="J6" s="108">
        <f t="shared" si="3"/>
        <v>60.78</v>
      </c>
      <c r="K6" s="152">
        <f>K2*0.03039</f>
        <v>60.78</v>
      </c>
      <c r="L6" s="152" t="s">
        <v>26</v>
      </c>
      <c r="M6" s="152">
        <f t="shared" si="4"/>
        <v>60.78</v>
      </c>
      <c r="N6" s="108">
        <f>N2*0.03039</f>
        <v>60.78</v>
      </c>
      <c r="O6" s="108" t="s">
        <v>26</v>
      </c>
      <c r="P6" s="108">
        <f t="shared" si="5"/>
        <v>60.78</v>
      </c>
      <c r="Q6" s="152">
        <f>Q2*0.03039</f>
        <v>60.78</v>
      </c>
      <c r="R6" s="152" t="s">
        <v>26</v>
      </c>
      <c r="S6" s="152">
        <f t="shared" si="6"/>
        <v>60.78</v>
      </c>
      <c r="T6" s="108">
        <f>T2*0.03039</f>
        <v>60.78</v>
      </c>
      <c r="U6" s="108" t="s">
        <v>26</v>
      </c>
      <c r="V6" s="108">
        <f t="shared" si="7"/>
        <v>60.78</v>
      </c>
      <c r="W6" s="152">
        <f>W2*0.03039</f>
        <v>60.78</v>
      </c>
      <c r="X6" s="152" t="s">
        <v>26</v>
      </c>
      <c r="Y6" s="152">
        <f t="shared" si="8"/>
        <v>60.78</v>
      </c>
      <c r="Z6" s="108">
        <f>Z2*0.03039</f>
        <v>60.78</v>
      </c>
      <c r="AA6" s="108" t="s">
        <v>26</v>
      </c>
      <c r="AB6" s="108">
        <f t="shared" si="9"/>
        <v>60.78</v>
      </c>
      <c r="AC6" s="148">
        <f>AC2*0.03039</f>
        <v>60.78</v>
      </c>
      <c r="AD6" s="148">
        <f t="shared" si="0"/>
        <v>60.78</v>
      </c>
      <c r="AE6" s="152">
        <f>AE2*0.03039</f>
        <v>60.78</v>
      </c>
      <c r="AF6" s="152" t="s">
        <v>26</v>
      </c>
      <c r="AG6" s="152">
        <f t="shared" si="10"/>
        <v>60.78</v>
      </c>
    </row>
    <row r="7" spans="1:33">
      <c r="A7" s="10" t="s">
        <v>5</v>
      </c>
      <c r="B7" s="108">
        <f>B2*0.01447</f>
        <v>28.94</v>
      </c>
      <c r="C7" s="108" t="s">
        <v>26</v>
      </c>
      <c r="D7" s="108">
        <f t="shared" si="1"/>
        <v>28.94</v>
      </c>
      <c r="E7" s="148">
        <f>E2*0.01447</f>
        <v>28.94</v>
      </c>
      <c r="F7" s="148" t="s">
        <v>26</v>
      </c>
      <c r="G7" s="148">
        <f t="shared" si="2"/>
        <v>28.94</v>
      </c>
      <c r="H7" s="108">
        <f>H2*0.01447</f>
        <v>28.94</v>
      </c>
      <c r="I7" s="108" t="s">
        <v>26</v>
      </c>
      <c r="J7" s="108">
        <f t="shared" si="3"/>
        <v>28.94</v>
      </c>
      <c r="K7" s="152">
        <f>K2*0.01447</f>
        <v>28.94</v>
      </c>
      <c r="L7" s="152"/>
      <c r="M7" s="152">
        <f t="shared" si="4"/>
        <v>28.94</v>
      </c>
      <c r="N7" s="108">
        <f>N2*0.01447</f>
        <v>28.94</v>
      </c>
      <c r="O7" s="108">
        <f>Osten!E41</f>
        <v>0</v>
      </c>
      <c r="P7" s="108">
        <f t="shared" si="5"/>
        <v>28.94</v>
      </c>
      <c r="Q7" s="152">
        <f>Q2*0.01447</f>
        <v>28.94</v>
      </c>
      <c r="R7" s="152">
        <f>Osten!M7</f>
        <v>0</v>
      </c>
      <c r="S7" s="152">
        <f t="shared" si="6"/>
        <v>28.94</v>
      </c>
      <c r="T7" s="108">
        <f>T2*0.01447</f>
        <v>28.94</v>
      </c>
      <c r="U7" s="108">
        <f>Osten!M14</f>
        <v>0</v>
      </c>
      <c r="V7" s="108">
        <f t="shared" si="7"/>
        <v>28.94</v>
      </c>
      <c r="W7" s="152">
        <f>W2*0.01447</f>
        <v>28.94</v>
      </c>
      <c r="X7" s="152">
        <f>Osten!M21</f>
        <v>0</v>
      </c>
      <c r="Y7" s="152">
        <f t="shared" si="8"/>
        <v>28.94</v>
      </c>
      <c r="Z7" s="108">
        <f>Z2*0.01447</f>
        <v>28.94</v>
      </c>
      <c r="AA7" s="108">
        <f>Osten!O28</f>
        <v>0</v>
      </c>
      <c r="AB7" s="108">
        <f t="shared" si="9"/>
        <v>28.94</v>
      </c>
      <c r="AC7" s="148">
        <f>AC2*0.01447</f>
        <v>28.94</v>
      </c>
      <c r="AD7" s="148">
        <f t="shared" si="0"/>
        <v>28.94</v>
      </c>
      <c r="AE7" s="152">
        <f>AE2*0.01447</f>
        <v>28.94</v>
      </c>
      <c r="AF7" s="152"/>
      <c r="AG7" s="152">
        <f t="shared" si="10"/>
        <v>28.94</v>
      </c>
    </row>
    <row r="8" spans="1:33">
      <c r="A8" s="10" t="s">
        <v>17</v>
      </c>
      <c r="B8" s="108">
        <f>B2*0.01158</f>
        <v>23.16</v>
      </c>
      <c r="C8" s="108"/>
      <c r="D8" s="108">
        <f t="shared" si="1"/>
        <v>23.16</v>
      </c>
      <c r="E8" s="148">
        <f>E2*0.01158</f>
        <v>23.16</v>
      </c>
      <c r="F8" s="148"/>
      <c r="G8" s="148">
        <f t="shared" si="2"/>
        <v>23.16</v>
      </c>
      <c r="H8" s="108">
        <f>H2*0.01158</f>
        <v>23.16</v>
      </c>
      <c r="I8" s="108"/>
      <c r="J8" s="108">
        <f t="shared" si="3"/>
        <v>23.16</v>
      </c>
      <c r="K8" s="152">
        <f>K2*0.01158</f>
        <v>23.16</v>
      </c>
      <c r="L8" s="152"/>
      <c r="M8" s="152">
        <f t="shared" si="4"/>
        <v>23.16</v>
      </c>
      <c r="N8" s="108">
        <f>N2*0.01158</f>
        <v>23.16</v>
      </c>
      <c r="O8" s="108"/>
      <c r="P8" s="108">
        <f t="shared" si="5"/>
        <v>23.16</v>
      </c>
      <c r="Q8" s="152">
        <f>Q2*0.01158</f>
        <v>23.16</v>
      </c>
      <c r="R8" s="152"/>
      <c r="S8" s="152">
        <f t="shared" si="6"/>
        <v>23.16</v>
      </c>
      <c r="T8" s="108">
        <f>T2*0.01158</f>
        <v>23.16</v>
      </c>
      <c r="U8" s="108"/>
      <c r="V8" s="108">
        <f t="shared" si="7"/>
        <v>23.16</v>
      </c>
      <c r="W8" s="152">
        <f>W2*0.01158</f>
        <v>23.16</v>
      </c>
      <c r="X8" s="152"/>
      <c r="Y8" s="152">
        <f t="shared" si="8"/>
        <v>23.16</v>
      </c>
      <c r="Z8" s="108">
        <f>Z2*0.01158</f>
        <v>23.16</v>
      </c>
      <c r="AA8" s="108"/>
      <c r="AB8" s="108">
        <f t="shared" si="9"/>
        <v>23.16</v>
      </c>
      <c r="AC8" s="148">
        <f>AC2*0.01158</f>
        <v>23.16</v>
      </c>
      <c r="AD8" s="148">
        <f t="shared" si="0"/>
        <v>23.16</v>
      </c>
      <c r="AE8" s="152">
        <f>AE2*0.01158</f>
        <v>23.16</v>
      </c>
      <c r="AF8" s="152"/>
      <c r="AG8" s="152">
        <f t="shared" si="10"/>
        <v>23.16</v>
      </c>
    </row>
    <row r="9" spans="1:33">
      <c r="A9" s="10" t="s">
        <v>19</v>
      </c>
      <c r="B9" s="108">
        <f>B2*0.01158</f>
        <v>23.16</v>
      </c>
      <c r="C9" s="108">
        <f>Osten!G13</f>
        <v>0</v>
      </c>
      <c r="D9" s="108">
        <f t="shared" si="1"/>
        <v>23.16</v>
      </c>
      <c r="E9" s="148">
        <f>E2*0.01158</f>
        <v>23.16</v>
      </c>
      <c r="F9" s="148" t="s">
        <v>26</v>
      </c>
      <c r="G9" s="148">
        <f t="shared" si="2"/>
        <v>23.16</v>
      </c>
      <c r="H9" s="108">
        <f>H2*0.01158</f>
        <v>23.16</v>
      </c>
      <c r="I9" s="108" t="s">
        <v>26</v>
      </c>
      <c r="J9" s="108">
        <f t="shared" si="3"/>
        <v>23.16</v>
      </c>
      <c r="K9" s="152">
        <f>K2*0.01158</f>
        <v>23.16</v>
      </c>
      <c r="L9" s="152">
        <f>Osten!G34</f>
        <v>0</v>
      </c>
      <c r="M9" s="152">
        <f t="shared" si="4"/>
        <v>23.16</v>
      </c>
      <c r="N9" s="108">
        <f>N2*0.01158</f>
        <v>23.16</v>
      </c>
      <c r="O9" s="108" t="s">
        <v>26</v>
      </c>
      <c r="P9" s="108">
        <f t="shared" si="5"/>
        <v>23.16</v>
      </c>
      <c r="Q9" s="152">
        <f>Q2*0.01158</f>
        <v>23.16</v>
      </c>
      <c r="R9" s="152" t="s">
        <v>26</v>
      </c>
      <c r="S9" s="152">
        <f t="shared" si="6"/>
        <v>23.16</v>
      </c>
      <c r="T9" s="108">
        <f>T2*0.01158</f>
        <v>23.16</v>
      </c>
      <c r="U9" s="108" t="s">
        <v>26</v>
      </c>
      <c r="V9" s="108">
        <f t="shared" si="7"/>
        <v>23.16</v>
      </c>
      <c r="W9" s="152">
        <f>W2*0.01158</f>
        <v>23.16</v>
      </c>
      <c r="X9" s="152">
        <f>Osten!O20</f>
        <v>0</v>
      </c>
      <c r="Y9" s="152">
        <f t="shared" si="8"/>
        <v>23.16</v>
      </c>
      <c r="Z9" s="108">
        <f>Z2*0.01158</f>
        <v>23.16</v>
      </c>
      <c r="AA9" s="108" t="s">
        <v>26</v>
      </c>
      <c r="AB9" s="108">
        <f t="shared" si="9"/>
        <v>23.16</v>
      </c>
      <c r="AC9" s="148">
        <f>AC2*0.01158</f>
        <v>23.16</v>
      </c>
      <c r="AD9" s="148">
        <f t="shared" si="0"/>
        <v>23.16</v>
      </c>
      <c r="AE9" s="152">
        <f>AE2*0.01158</f>
        <v>23.16</v>
      </c>
      <c r="AF9" s="152" t="s">
        <v>26</v>
      </c>
      <c r="AG9" s="152">
        <f t="shared" si="10"/>
        <v>23.16</v>
      </c>
    </row>
    <row r="10" spans="1:33">
      <c r="A10" s="10" t="s">
        <v>7</v>
      </c>
      <c r="B10" s="108">
        <f>B2*0.01158</f>
        <v>23.16</v>
      </c>
      <c r="C10" s="108" t="s">
        <v>26</v>
      </c>
      <c r="D10" s="108">
        <f t="shared" si="1"/>
        <v>23.16</v>
      </c>
      <c r="E10" s="148">
        <f>E2*0.01158</f>
        <v>23.16</v>
      </c>
      <c r="F10" s="148" t="s">
        <v>26</v>
      </c>
      <c r="G10" s="148">
        <f t="shared" si="2"/>
        <v>23.16</v>
      </c>
      <c r="H10" s="108">
        <f>H2*0.01158</f>
        <v>23.16</v>
      </c>
      <c r="I10" s="108" t="s">
        <v>26</v>
      </c>
      <c r="J10" s="108">
        <f t="shared" si="3"/>
        <v>23.16</v>
      </c>
      <c r="K10" s="152">
        <f>K2*0.01158</f>
        <v>23.16</v>
      </c>
      <c r="L10" s="152"/>
      <c r="M10" s="152">
        <f t="shared" si="4"/>
        <v>23.16</v>
      </c>
      <c r="N10" s="108">
        <f>N2*0.01158</f>
        <v>23.16</v>
      </c>
      <c r="O10" s="108"/>
      <c r="P10" s="108">
        <f t="shared" si="5"/>
        <v>23.16</v>
      </c>
      <c r="Q10" s="152">
        <f>Q2*0.01158</f>
        <v>23.16</v>
      </c>
      <c r="R10" s="152" t="s">
        <v>26</v>
      </c>
      <c r="S10" s="152">
        <f t="shared" si="6"/>
        <v>23.16</v>
      </c>
      <c r="T10" s="108">
        <f>T2*0.01158</f>
        <v>23.16</v>
      </c>
      <c r="U10" s="108">
        <f>Osten!M13</f>
        <v>0</v>
      </c>
      <c r="V10" s="108">
        <f t="shared" si="7"/>
        <v>23.16</v>
      </c>
      <c r="W10" s="152">
        <f>W2*0.01158</f>
        <v>23.16</v>
      </c>
      <c r="X10" s="152" t="s">
        <v>26</v>
      </c>
      <c r="Y10" s="152">
        <f t="shared" si="8"/>
        <v>23.16</v>
      </c>
      <c r="Z10" s="108">
        <f>Z2*0.01158</f>
        <v>23.16</v>
      </c>
      <c r="AA10" s="108">
        <f>Osten!M27</f>
        <v>0</v>
      </c>
      <c r="AB10" s="108">
        <f t="shared" si="9"/>
        <v>23.16</v>
      </c>
      <c r="AC10" s="148">
        <f>AC2*0.01158</f>
        <v>23.16</v>
      </c>
      <c r="AD10" s="148">
        <f t="shared" si="0"/>
        <v>23.16</v>
      </c>
      <c r="AE10" s="152">
        <f>AE2*0.01158</f>
        <v>23.16</v>
      </c>
      <c r="AF10" s="152">
        <f>Osten!M41</f>
        <v>0</v>
      </c>
      <c r="AG10" s="152">
        <f t="shared" si="10"/>
        <v>23.16</v>
      </c>
    </row>
    <row r="11" spans="1:33">
      <c r="A11" s="10" t="s">
        <v>13</v>
      </c>
      <c r="B11" s="108">
        <f>B2*0.00579</f>
        <v>11.58</v>
      </c>
      <c r="C11" s="108" t="s">
        <v>26</v>
      </c>
      <c r="D11" s="108">
        <f t="shared" si="1"/>
        <v>11.58</v>
      </c>
      <c r="E11" s="148">
        <f>E2*0.00579</f>
        <v>11.58</v>
      </c>
      <c r="F11" s="148" t="s">
        <v>26</v>
      </c>
      <c r="G11" s="148">
        <f t="shared" si="2"/>
        <v>11.58</v>
      </c>
      <c r="H11" s="108">
        <f>H2*0.00579</f>
        <v>11.58</v>
      </c>
      <c r="I11" s="108" t="s">
        <v>26</v>
      </c>
      <c r="J11" s="108">
        <f t="shared" si="3"/>
        <v>11.58</v>
      </c>
      <c r="K11" s="152">
        <f>K2*0.00579</f>
        <v>11.58</v>
      </c>
      <c r="L11" s="152" t="s">
        <v>26</v>
      </c>
      <c r="M11" s="152">
        <f t="shared" si="4"/>
        <v>11.58</v>
      </c>
      <c r="N11" s="108">
        <f>N2*0.00579</f>
        <v>11.58</v>
      </c>
      <c r="O11" s="108"/>
      <c r="P11" s="108">
        <f t="shared" si="5"/>
        <v>11.58</v>
      </c>
      <c r="Q11" s="152">
        <f>Q2*0.00579</f>
        <v>11.58</v>
      </c>
      <c r="R11" s="152" t="s">
        <v>26</v>
      </c>
      <c r="S11" s="152">
        <f t="shared" si="6"/>
        <v>11.58</v>
      </c>
      <c r="T11" s="108">
        <f>T2*0.00579</f>
        <v>11.58</v>
      </c>
      <c r="U11" s="108"/>
      <c r="V11" s="108">
        <f t="shared" si="7"/>
        <v>11.58</v>
      </c>
      <c r="W11" s="152">
        <f>W2*0.00579</f>
        <v>11.58</v>
      </c>
      <c r="X11" s="152" t="s">
        <v>26</v>
      </c>
      <c r="Y11" s="152">
        <f t="shared" si="8"/>
        <v>11.58</v>
      </c>
      <c r="Z11" s="108">
        <f>Z2*0.00579</f>
        <v>11.58</v>
      </c>
      <c r="AA11" s="108">
        <f>Osten!M28</f>
        <v>0</v>
      </c>
      <c r="AB11" s="108">
        <f t="shared" si="9"/>
        <v>11.58</v>
      </c>
      <c r="AC11" s="148">
        <f>AC2*0.00579</f>
        <v>11.58</v>
      </c>
      <c r="AD11" s="148">
        <f t="shared" si="0"/>
        <v>11.58</v>
      </c>
      <c r="AE11" s="152">
        <f>AE2*0.00579</f>
        <v>11.58</v>
      </c>
      <c r="AF11" s="152" t="s">
        <v>26</v>
      </c>
      <c r="AG11" s="152">
        <f t="shared" si="10"/>
        <v>11.58</v>
      </c>
    </row>
    <row r="12" spans="1:33">
      <c r="A12" s="10" t="s">
        <v>11</v>
      </c>
      <c r="B12" s="108">
        <f>B2*0.00868</f>
        <v>17.36</v>
      </c>
      <c r="C12" s="108"/>
      <c r="D12" s="108">
        <f t="shared" si="1"/>
        <v>17.36</v>
      </c>
      <c r="E12" s="148">
        <f>E2*0.00868</f>
        <v>17.36</v>
      </c>
      <c r="F12" s="148"/>
      <c r="G12" s="148">
        <f t="shared" si="2"/>
        <v>17.36</v>
      </c>
      <c r="H12" s="108">
        <f>H2*0.00868</f>
        <v>17.36</v>
      </c>
      <c r="I12" s="108"/>
      <c r="J12" s="108">
        <f t="shared" si="3"/>
        <v>17.36</v>
      </c>
      <c r="K12" s="152">
        <f>K2*0.00868</f>
        <v>17.36</v>
      </c>
      <c r="L12" s="152"/>
      <c r="M12" s="152">
        <f t="shared" si="4"/>
        <v>17.36</v>
      </c>
      <c r="N12" s="108">
        <f>N2*0.00868</f>
        <v>17.36</v>
      </c>
      <c r="O12" s="108">
        <f>Osten!G41</f>
        <v>0</v>
      </c>
      <c r="P12" s="108">
        <f t="shared" si="5"/>
        <v>17.36</v>
      </c>
      <c r="Q12" s="152">
        <f>Q2*0.00868</f>
        <v>17.36</v>
      </c>
      <c r="R12" s="152">
        <f>Osten!O7</f>
        <v>0</v>
      </c>
      <c r="S12" s="152">
        <f t="shared" si="6"/>
        <v>17.36</v>
      </c>
      <c r="T12" s="108">
        <f>T2*0.00868</f>
        <v>17.36</v>
      </c>
      <c r="U12" s="108">
        <f>Osten!O14</f>
        <v>0</v>
      </c>
      <c r="V12" s="108">
        <f t="shared" si="7"/>
        <v>17.36</v>
      </c>
      <c r="W12" s="152">
        <f>W2*0.00868</f>
        <v>17.36</v>
      </c>
      <c r="X12" s="152">
        <f>Osten!O21</f>
        <v>0</v>
      </c>
      <c r="Y12" s="152">
        <f t="shared" si="8"/>
        <v>17.36</v>
      </c>
      <c r="Z12" s="108">
        <f>Z2*0.00868</f>
        <v>17.36</v>
      </c>
      <c r="AA12" s="108" t="s">
        <v>26</v>
      </c>
      <c r="AB12" s="108">
        <f t="shared" si="9"/>
        <v>17.36</v>
      </c>
      <c r="AC12" s="148">
        <f>AC2*0.00868</f>
        <v>17.36</v>
      </c>
      <c r="AD12" s="148">
        <f t="shared" si="0"/>
        <v>17.36</v>
      </c>
      <c r="AE12" s="152">
        <f>AE2*0.00868</f>
        <v>17.36</v>
      </c>
      <c r="AF12" s="152"/>
      <c r="AG12" s="152">
        <f t="shared" si="10"/>
        <v>17.36</v>
      </c>
    </row>
    <row r="13" spans="1:33">
      <c r="A13" s="10" t="s">
        <v>10</v>
      </c>
      <c r="B13" s="108">
        <f>B2*0.01158</f>
        <v>23.16</v>
      </c>
      <c r="C13" s="108"/>
      <c r="D13" s="108">
        <f t="shared" si="1"/>
        <v>23.16</v>
      </c>
      <c r="E13" s="148">
        <f>E2*0.01158</f>
        <v>23.16</v>
      </c>
      <c r="F13" s="148"/>
      <c r="G13" s="148">
        <f t="shared" si="2"/>
        <v>23.16</v>
      </c>
      <c r="H13" s="108">
        <f>H2*0.01158</f>
        <v>23.16</v>
      </c>
      <c r="I13" s="108"/>
      <c r="J13" s="108">
        <f t="shared" si="3"/>
        <v>23.16</v>
      </c>
      <c r="K13" s="152">
        <f>K2*0.01158</f>
        <v>23.16</v>
      </c>
      <c r="L13" s="152"/>
      <c r="M13" s="152">
        <f t="shared" si="4"/>
        <v>23.16</v>
      </c>
      <c r="N13" s="108">
        <f>N2*0.01158</f>
        <v>23.16</v>
      </c>
      <c r="O13" s="108"/>
      <c r="P13" s="108">
        <f t="shared" si="5"/>
        <v>23.16</v>
      </c>
      <c r="Q13" s="152">
        <f>Q2*0.01158</f>
        <v>23.16</v>
      </c>
      <c r="R13" s="152"/>
      <c r="S13" s="152">
        <f t="shared" si="6"/>
        <v>23.16</v>
      </c>
      <c r="T13" s="108">
        <f>T2*0.01158</f>
        <v>23.16</v>
      </c>
      <c r="U13" s="108"/>
      <c r="V13" s="108">
        <f t="shared" si="7"/>
        <v>23.16</v>
      </c>
      <c r="W13" s="152">
        <f>W2*0.01158</f>
        <v>23.16</v>
      </c>
      <c r="X13" s="152"/>
      <c r="Y13" s="152">
        <f t="shared" si="8"/>
        <v>23.16</v>
      </c>
      <c r="Z13" s="108">
        <f>Z2*0.01158</f>
        <v>23.16</v>
      </c>
      <c r="AA13" s="108"/>
      <c r="AB13" s="108">
        <f t="shared" si="9"/>
        <v>23.16</v>
      </c>
      <c r="AC13" s="148">
        <f>AC2*0.01158</f>
        <v>23.16</v>
      </c>
      <c r="AD13" s="148">
        <f t="shared" si="0"/>
        <v>23.16</v>
      </c>
      <c r="AE13" s="152">
        <f>AE2*0.01158</f>
        <v>23.16</v>
      </c>
      <c r="AF13" s="152"/>
      <c r="AG13" s="152">
        <f t="shared" si="10"/>
        <v>23.16</v>
      </c>
    </row>
    <row r="14" spans="1:33">
      <c r="A14" s="10" t="s">
        <v>15</v>
      </c>
      <c r="B14" s="108">
        <f>B2*0.00579</f>
        <v>11.58</v>
      </c>
      <c r="C14" s="108" t="s">
        <v>26</v>
      </c>
      <c r="D14" s="108">
        <f t="shared" si="1"/>
        <v>11.58</v>
      </c>
      <c r="E14" s="148">
        <f>E2*0.00579</f>
        <v>11.58</v>
      </c>
      <c r="F14" s="148">
        <f>Osten!E20</f>
        <v>0</v>
      </c>
      <c r="G14" s="148">
        <f t="shared" si="2"/>
        <v>11.58</v>
      </c>
      <c r="H14" s="108">
        <f>H2*0.00579</f>
        <v>11.58</v>
      </c>
      <c r="I14" s="108">
        <f>Osten!E27</f>
        <v>0</v>
      </c>
      <c r="J14" s="108">
        <f t="shared" si="3"/>
        <v>11.58</v>
      </c>
      <c r="K14" s="152">
        <f>K2*0.00579</f>
        <v>11.58</v>
      </c>
      <c r="L14" s="152"/>
      <c r="M14" s="152">
        <f t="shared" si="4"/>
        <v>11.58</v>
      </c>
      <c r="N14" s="108">
        <f>N2*0.00579</f>
        <v>11.58</v>
      </c>
      <c r="O14" s="108"/>
      <c r="P14" s="108">
        <f t="shared" si="5"/>
        <v>11.58</v>
      </c>
      <c r="Q14" s="152">
        <f>Q2*0.00579</f>
        <v>11.58</v>
      </c>
      <c r="R14" s="152">
        <f>Osten!M6</f>
        <v>0</v>
      </c>
      <c r="S14" s="152">
        <f t="shared" si="6"/>
        <v>11.58</v>
      </c>
      <c r="T14" s="108">
        <f>T2*0.00579</f>
        <v>11.58</v>
      </c>
      <c r="U14" s="108"/>
      <c r="V14" s="108">
        <f t="shared" si="7"/>
        <v>11.58</v>
      </c>
      <c r="W14" s="152">
        <f>W2*0.00579</f>
        <v>11.58</v>
      </c>
      <c r="X14" s="152"/>
      <c r="Y14" s="152">
        <f t="shared" si="8"/>
        <v>11.58</v>
      </c>
      <c r="Z14" s="108">
        <f>Z2*0.00579</f>
        <v>11.58</v>
      </c>
      <c r="AA14" s="108"/>
      <c r="AB14" s="108">
        <f t="shared" si="9"/>
        <v>11.58</v>
      </c>
      <c r="AC14" s="148">
        <f>AC2*0.00579</f>
        <v>11.58</v>
      </c>
      <c r="AD14" s="148">
        <f t="shared" si="0"/>
        <v>11.58</v>
      </c>
      <c r="AE14" s="152">
        <f>AE2*0.00579</f>
        <v>11.58</v>
      </c>
      <c r="AF14" s="152"/>
      <c r="AG14" s="152">
        <f t="shared" si="10"/>
        <v>11.58</v>
      </c>
    </row>
    <row r="15" spans="1:33">
      <c r="A15" s="10" t="s">
        <v>0</v>
      </c>
      <c r="B15" s="108">
        <f>B2*0.01737</f>
        <v>34.74</v>
      </c>
      <c r="C15" s="108"/>
      <c r="D15" s="108">
        <f t="shared" si="1"/>
        <v>34.74</v>
      </c>
      <c r="E15" s="148">
        <f>E2*0.01737</f>
        <v>34.74</v>
      </c>
      <c r="F15" s="148"/>
      <c r="G15" s="148">
        <f t="shared" si="2"/>
        <v>34.74</v>
      </c>
      <c r="H15" s="108">
        <f>H2*0.01737</f>
        <v>34.74</v>
      </c>
      <c r="I15" s="108"/>
      <c r="J15" s="108">
        <f t="shared" si="3"/>
        <v>34.74</v>
      </c>
      <c r="K15" s="152">
        <f>K2*0.01737</f>
        <v>34.74</v>
      </c>
      <c r="L15" s="152"/>
      <c r="M15" s="152">
        <f t="shared" si="4"/>
        <v>34.74</v>
      </c>
      <c r="N15" s="108">
        <f>N2*0.01737</f>
        <v>34.74</v>
      </c>
      <c r="O15" s="108"/>
      <c r="P15" s="108">
        <f t="shared" si="5"/>
        <v>34.74</v>
      </c>
      <c r="Q15" s="152">
        <f>Q2*0.01737</f>
        <v>34.74</v>
      </c>
      <c r="R15" s="152"/>
      <c r="S15" s="152">
        <f t="shared" si="6"/>
        <v>34.74</v>
      </c>
      <c r="T15" s="108">
        <f>T2*0.01737</f>
        <v>34.74</v>
      </c>
      <c r="U15" s="108"/>
      <c r="V15" s="108">
        <f t="shared" si="7"/>
        <v>34.74</v>
      </c>
      <c r="W15" s="152">
        <f>W2*0.01737</f>
        <v>34.74</v>
      </c>
      <c r="X15" s="152"/>
      <c r="Y15" s="152">
        <f t="shared" si="8"/>
        <v>34.74</v>
      </c>
      <c r="Z15" s="108">
        <f>Z2*0.01737</f>
        <v>34.74</v>
      </c>
      <c r="AA15" s="108"/>
      <c r="AB15" s="108">
        <f t="shared" si="9"/>
        <v>34.74</v>
      </c>
      <c r="AC15" s="148">
        <f>AC2*0.01737</f>
        <v>34.74</v>
      </c>
      <c r="AD15" s="148">
        <f t="shared" si="0"/>
        <v>34.74</v>
      </c>
      <c r="AE15" s="152">
        <f>AE2*0.01737</f>
        <v>34.74</v>
      </c>
      <c r="AF15" s="152"/>
      <c r="AG15" s="152">
        <f t="shared" si="10"/>
        <v>34.74</v>
      </c>
    </row>
    <row r="16" spans="1:33">
      <c r="A16" s="10" t="s">
        <v>14</v>
      </c>
      <c r="B16" s="108">
        <f>B2*0.01737</f>
        <v>34.74</v>
      </c>
      <c r="C16" s="108"/>
      <c r="D16" s="108">
        <f t="shared" si="1"/>
        <v>34.74</v>
      </c>
      <c r="E16" s="148">
        <f>E2*0.01737</f>
        <v>34.74</v>
      </c>
      <c r="F16" s="148"/>
      <c r="G16" s="148">
        <f t="shared" si="2"/>
        <v>34.74</v>
      </c>
      <c r="H16" s="108">
        <f>H2*0.01737</f>
        <v>34.74</v>
      </c>
      <c r="I16" s="108"/>
      <c r="J16" s="108">
        <f t="shared" si="3"/>
        <v>34.74</v>
      </c>
      <c r="K16" s="152">
        <f>K2*0.01737</f>
        <v>34.74</v>
      </c>
      <c r="L16" s="152"/>
      <c r="M16" s="152">
        <f t="shared" si="4"/>
        <v>34.74</v>
      </c>
      <c r="N16" s="108">
        <f>N2*0.01737</f>
        <v>34.74</v>
      </c>
      <c r="O16" s="108"/>
      <c r="P16" s="108">
        <f t="shared" si="5"/>
        <v>34.74</v>
      </c>
      <c r="Q16" s="152">
        <f>Q2*0.01737</f>
        <v>34.74</v>
      </c>
      <c r="R16" s="152"/>
      <c r="S16" s="152">
        <f t="shared" si="6"/>
        <v>34.74</v>
      </c>
      <c r="T16" s="108">
        <f>T2*0.01737</f>
        <v>34.74</v>
      </c>
      <c r="U16" s="108"/>
      <c r="V16" s="108">
        <f t="shared" si="7"/>
        <v>34.74</v>
      </c>
      <c r="W16" s="152">
        <f>W2*0.01737</f>
        <v>34.74</v>
      </c>
      <c r="X16" s="152"/>
      <c r="Y16" s="152">
        <f t="shared" si="8"/>
        <v>34.74</v>
      </c>
      <c r="Z16" s="108">
        <f>Z2*0.01737</f>
        <v>34.74</v>
      </c>
      <c r="AA16" s="108"/>
      <c r="AB16" s="108">
        <f t="shared" si="9"/>
        <v>34.74</v>
      </c>
      <c r="AC16" s="148">
        <f>AC2*0.01737</f>
        <v>34.74</v>
      </c>
      <c r="AD16" s="148">
        <f t="shared" si="0"/>
        <v>34.74</v>
      </c>
      <c r="AE16" s="152">
        <f>AE2*0.01737</f>
        <v>34.74</v>
      </c>
      <c r="AF16" s="152"/>
      <c r="AG16" s="152">
        <f t="shared" si="10"/>
        <v>34.74</v>
      </c>
    </row>
    <row r="17" spans="1:33">
      <c r="A17" s="10" t="s">
        <v>9</v>
      </c>
      <c r="B17" s="108">
        <f>B2*0.00579</f>
        <v>11.58</v>
      </c>
      <c r="C17" s="108"/>
      <c r="D17" s="108">
        <f t="shared" si="1"/>
        <v>11.58</v>
      </c>
      <c r="E17" s="148">
        <f>E2*0.00579</f>
        <v>11.58</v>
      </c>
      <c r="F17" s="148"/>
      <c r="G17" s="148">
        <f t="shared" si="2"/>
        <v>11.58</v>
      </c>
      <c r="H17" s="108">
        <f>H2*0.00579</f>
        <v>11.58</v>
      </c>
      <c r="I17" s="108"/>
      <c r="J17" s="108">
        <f t="shared" si="3"/>
        <v>11.58</v>
      </c>
      <c r="K17" s="152">
        <f>K2*0.00579</f>
        <v>11.58</v>
      </c>
      <c r="L17" s="152"/>
      <c r="M17" s="152">
        <f t="shared" si="4"/>
        <v>11.58</v>
      </c>
      <c r="N17" s="108">
        <f>N2*0.00579</f>
        <v>11.58</v>
      </c>
      <c r="O17" s="108"/>
      <c r="P17" s="108">
        <f t="shared" si="5"/>
        <v>11.58</v>
      </c>
      <c r="Q17" s="152">
        <f>Q2*0.00579</f>
        <v>11.58</v>
      </c>
      <c r="R17" s="152"/>
      <c r="S17" s="152">
        <f t="shared" si="6"/>
        <v>11.58</v>
      </c>
      <c r="T17" s="108">
        <f>T2*0.00579</f>
        <v>11.58</v>
      </c>
      <c r="U17" s="108"/>
      <c r="V17" s="108">
        <f t="shared" si="7"/>
        <v>11.58</v>
      </c>
      <c r="W17" s="152">
        <f>W2*0.00579</f>
        <v>11.58</v>
      </c>
      <c r="X17" s="152"/>
      <c r="Y17" s="152">
        <f t="shared" si="8"/>
        <v>11.58</v>
      </c>
      <c r="Z17" s="108">
        <f>Z2*0.00579</f>
        <v>11.58</v>
      </c>
      <c r="AA17" s="108"/>
      <c r="AB17" s="108">
        <f t="shared" si="9"/>
        <v>11.58</v>
      </c>
      <c r="AC17" s="148">
        <f>AC2*0.00579</f>
        <v>11.58</v>
      </c>
      <c r="AD17" s="148">
        <f t="shared" si="0"/>
        <v>11.58</v>
      </c>
      <c r="AE17" s="152">
        <f>AE2*0.00579</f>
        <v>11.58</v>
      </c>
      <c r="AF17" s="152"/>
      <c r="AG17" s="152">
        <f t="shared" si="10"/>
        <v>11.58</v>
      </c>
    </row>
    <row r="18" spans="1:33">
      <c r="A18" s="10" t="s">
        <v>8</v>
      </c>
      <c r="B18" s="108">
        <f>B2*0.01158</f>
        <v>23.16</v>
      </c>
      <c r="C18" s="108"/>
      <c r="D18" s="108">
        <f t="shared" si="1"/>
        <v>23.16</v>
      </c>
      <c r="E18" s="148">
        <f>E2*0.01158</f>
        <v>23.16</v>
      </c>
      <c r="F18" s="148"/>
      <c r="G18" s="148">
        <f t="shared" si="2"/>
        <v>23.16</v>
      </c>
      <c r="H18" s="108">
        <f>H2*0.01158</f>
        <v>23.16</v>
      </c>
      <c r="I18" s="108"/>
      <c r="J18" s="108">
        <f t="shared" si="3"/>
        <v>23.16</v>
      </c>
      <c r="K18" s="152">
        <f>K2*0.01158</f>
        <v>23.16</v>
      </c>
      <c r="L18" s="152"/>
      <c r="M18" s="152">
        <f t="shared" si="4"/>
        <v>23.16</v>
      </c>
      <c r="N18" s="108">
        <f>N2*0.01158</f>
        <v>23.16</v>
      </c>
      <c r="O18" s="108"/>
      <c r="P18" s="108">
        <f t="shared" si="5"/>
        <v>23.16</v>
      </c>
      <c r="Q18" s="152">
        <f>Q2*0.01158</f>
        <v>23.16</v>
      </c>
      <c r="R18" s="152"/>
      <c r="S18" s="152">
        <f t="shared" si="6"/>
        <v>23.16</v>
      </c>
      <c r="T18" s="108">
        <f>T2*0.01158</f>
        <v>23.16</v>
      </c>
      <c r="U18" s="108"/>
      <c r="V18" s="108">
        <f t="shared" si="7"/>
        <v>23.16</v>
      </c>
      <c r="W18" s="152">
        <f>W2*0.01158</f>
        <v>23.16</v>
      </c>
      <c r="X18" s="152"/>
      <c r="Y18" s="152">
        <f t="shared" si="8"/>
        <v>23.16</v>
      </c>
      <c r="Z18" s="108">
        <f>Z2*0.01158</f>
        <v>23.16</v>
      </c>
      <c r="AA18" s="108"/>
      <c r="AB18" s="108">
        <f t="shared" si="9"/>
        <v>23.16</v>
      </c>
      <c r="AC18" s="148">
        <f>AC2*0.01158</f>
        <v>23.16</v>
      </c>
      <c r="AD18" s="148">
        <f t="shared" si="0"/>
        <v>23.16</v>
      </c>
      <c r="AE18" s="152">
        <f>AE2*0.01158</f>
        <v>23.16</v>
      </c>
      <c r="AF18" s="152"/>
      <c r="AG18" s="152">
        <f t="shared" si="10"/>
        <v>23.16</v>
      </c>
    </row>
    <row r="19" spans="1:33">
      <c r="A19" s="10" t="s">
        <v>12</v>
      </c>
      <c r="B19" s="108">
        <f>B2*0.01158</f>
        <v>23.16</v>
      </c>
      <c r="C19" s="108"/>
      <c r="D19" s="108">
        <f t="shared" si="1"/>
        <v>23.16</v>
      </c>
      <c r="E19" s="148">
        <f>E2*0.01158</f>
        <v>23.16</v>
      </c>
      <c r="F19" s="148"/>
      <c r="G19" s="148">
        <f t="shared" si="2"/>
        <v>23.16</v>
      </c>
      <c r="H19" s="108">
        <f>H2*0.01158</f>
        <v>23.16</v>
      </c>
      <c r="I19" s="108"/>
      <c r="J19" s="108">
        <f t="shared" si="3"/>
        <v>23.16</v>
      </c>
      <c r="K19" s="152">
        <f>K2*0.01158</f>
        <v>23.16</v>
      </c>
      <c r="L19" s="152"/>
      <c r="M19" s="152">
        <f t="shared" si="4"/>
        <v>23.16</v>
      </c>
      <c r="N19" s="108">
        <f>N2*0.01158</f>
        <v>23.16</v>
      </c>
      <c r="O19" s="108"/>
      <c r="P19" s="108">
        <f t="shared" si="5"/>
        <v>23.16</v>
      </c>
      <c r="Q19" s="152">
        <f>Q2*0.01158</f>
        <v>23.16</v>
      </c>
      <c r="R19" s="152"/>
      <c r="S19" s="152">
        <f t="shared" si="6"/>
        <v>23.16</v>
      </c>
      <c r="T19" s="108">
        <f>T2*0.01158</f>
        <v>23.16</v>
      </c>
      <c r="U19" s="108"/>
      <c r="V19" s="108">
        <f t="shared" si="7"/>
        <v>23.16</v>
      </c>
      <c r="W19" s="152">
        <f>W2*0.01158</f>
        <v>23.16</v>
      </c>
      <c r="X19" s="152"/>
      <c r="Y19" s="152">
        <f t="shared" si="8"/>
        <v>23.16</v>
      </c>
      <c r="Z19" s="108">
        <f>Z2*0.01158</f>
        <v>23.16</v>
      </c>
      <c r="AA19" s="108"/>
      <c r="AB19" s="108">
        <f t="shared" si="9"/>
        <v>23.16</v>
      </c>
      <c r="AC19" s="148">
        <f>AC2*0.01158</f>
        <v>23.16</v>
      </c>
      <c r="AD19" s="148">
        <f t="shared" si="0"/>
        <v>23.16</v>
      </c>
      <c r="AE19" s="152">
        <f>AE2*0.01158</f>
        <v>23.16</v>
      </c>
      <c r="AF19" s="152"/>
      <c r="AG19" s="152">
        <f t="shared" si="10"/>
        <v>23.16</v>
      </c>
    </row>
    <row r="20" spans="1:33">
      <c r="A20" s="10" t="s">
        <v>1</v>
      </c>
      <c r="B20" s="108">
        <f>B2*0.00579</f>
        <v>11.58</v>
      </c>
      <c r="C20" s="108"/>
      <c r="D20" s="108">
        <f t="shared" si="1"/>
        <v>11.58</v>
      </c>
      <c r="E20" s="148">
        <f>E2*0.00579</f>
        <v>11.58</v>
      </c>
      <c r="F20" s="148"/>
      <c r="G20" s="148">
        <f t="shared" si="2"/>
        <v>11.58</v>
      </c>
      <c r="H20" s="108">
        <f>H2*0.00579</f>
        <v>11.58</v>
      </c>
      <c r="I20" s="108"/>
      <c r="J20" s="108">
        <f t="shared" si="3"/>
        <v>11.58</v>
      </c>
      <c r="K20" s="152">
        <f>K2*0.00579</f>
        <v>11.58</v>
      </c>
      <c r="L20" s="152"/>
      <c r="M20" s="152">
        <f t="shared" si="4"/>
        <v>11.58</v>
      </c>
      <c r="N20" s="108">
        <f>N2*0.00579</f>
        <v>11.58</v>
      </c>
      <c r="O20" s="108"/>
      <c r="P20" s="108">
        <f t="shared" si="5"/>
        <v>11.58</v>
      </c>
      <c r="Q20" s="152">
        <f>Q2*0.00579</f>
        <v>11.58</v>
      </c>
      <c r="R20" s="152"/>
      <c r="S20" s="152">
        <f t="shared" si="6"/>
        <v>11.58</v>
      </c>
      <c r="T20" s="108">
        <f>T2*0.00579</f>
        <v>11.58</v>
      </c>
      <c r="U20" s="108"/>
      <c r="V20" s="108">
        <f t="shared" si="7"/>
        <v>11.58</v>
      </c>
      <c r="W20" s="152">
        <f>W2*0.00579</f>
        <v>11.58</v>
      </c>
      <c r="X20" s="152"/>
      <c r="Y20" s="152">
        <f t="shared" si="8"/>
        <v>11.58</v>
      </c>
      <c r="Z20" s="108">
        <f>Z2*0.00579</f>
        <v>11.58</v>
      </c>
      <c r="AA20" s="108"/>
      <c r="AB20" s="108">
        <f t="shared" si="9"/>
        <v>11.58</v>
      </c>
      <c r="AC20" s="148">
        <f>AC2*0.00579</f>
        <v>11.58</v>
      </c>
      <c r="AD20" s="148">
        <f t="shared" si="0"/>
        <v>11.58</v>
      </c>
      <c r="AE20" s="152">
        <f>AE2*0.00579</f>
        <v>11.58</v>
      </c>
      <c r="AF20" s="152"/>
      <c r="AG20" s="152">
        <f t="shared" si="10"/>
        <v>11.58</v>
      </c>
    </row>
    <row r="21" spans="1:33">
      <c r="A21" s="10" t="s">
        <v>2</v>
      </c>
      <c r="B21" s="108">
        <f>B2*0.00579</f>
        <v>11.58</v>
      </c>
      <c r="C21" s="108"/>
      <c r="D21" s="108">
        <f t="shared" si="1"/>
        <v>11.58</v>
      </c>
      <c r="E21" s="148">
        <f>E2*0.00579</f>
        <v>11.58</v>
      </c>
      <c r="F21" s="148"/>
      <c r="G21" s="148">
        <f t="shared" si="2"/>
        <v>11.58</v>
      </c>
      <c r="H21" s="108">
        <f>H2*0.00579</f>
        <v>11.58</v>
      </c>
      <c r="I21" s="108"/>
      <c r="J21" s="108">
        <f t="shared" si="3"/>
        <v>11.58</v>
      </c>
      <c r="K21" s="152">
        <f>K2*0.00579</f>
        <v>11.58</v>
      </c>
      <c r="L21" s="152"/>
      <c r="M21" s="152">
        <f t="shared" si="4"/>
        <v>11.58</v>
      </c>
      <c r="N21" s="108">
        <f>N2*0.00579</f>
        <v>11.58</v>
      </c>
      <c r="O21" s="108"/>
      <c r="P21" s="108">
        <f t="shared" si="5"/>
        <v>11.58</v>
      </c>
      <c r="Q21" s="152">
        <f>Q2*0.00579</f>
        <v>11.58</v>
      </c>
      <c r="R21" s="152"/>
      <c r="S21" s="152">
        <f t="shared" si="6"/>
        <v>11.58</v>
      </c>
      <c r="T21" s="108">
        <f>T2*0.00579</f>
        <v>11.58</v>
      </c>
      <c r="U21" s="108"/>
      <c r="V21" s="108">
        <f t="shared" si="7"/>
        <v>11.58</v>
      </c>
      <c r="W21" s="152">
        <f>W2*0.00579</f>
        <v>11.58</v>
      </c>
      <c r="X21" s="152"/>
      <c r="Y21" s="152">
        <f t="shared" si="8"/>
        <v>11.58</v>
      </c>
      <c r="Z21" s="108">
        <f>Z2*0.00579</f>
        <v>11.58</v>
      </c>
      <c r="AA21" s="108"/>
      <c r="AB21" s="108">
        <f t="shared" si="9"/>
        <v>11.58</v>
      </c>
      <c r="AC21" s="148">
        <f>AC2*0.00579</f>
        <v>11.58</v>
      </c>
      <c r="AD21" s="148">
        <f t="shared" si="0"/>
        <v>11.58</v>
      </c>
      <c r="AE21" s="152">
        <f>AE2*0.00579</f>
        <v>11.58</v>
      </c>
      <c r="AF21" s="152"/>
      <c r="AG21" s="152">
        <f t="shared" si="10"/>
        <v>11.58</v>
      </c>
    </row>
    <row r="22" spans="1:33">
      <c r="A22" s="10" t="s">
        <v>16</v>
      </c>
      <c r="B22" s="108">
        <f>B2*0.00289</f>
        <v>5.78</v>
      </c>
      <c r="C22" s="108"/>
      <c r="D22" s="108">
        <f t="shared" si="1"/>
        <v>5.78</v>
      </c>
      <c r="E22" s="148">
        <f>E2*0.00289</f>
        <v>5.78</v>
      </c>
      <c r="F22" s="148"/>
      <c r="G22" s="148">
        <f t="shared" si="2"/>
        <v>5.78</v>
      </c>
      <c r="H22" s="108">
        <f>H2*0.00289</f>
        <v>5.78</v>
      </c>
      <c r="I22" s="108"/>
      <c r="J22" s="108">
        <f t="shared" si="3"/>
        <v>5.78</v>
      </c>
      <c r="K22" s="152">
        <f>K2*0.00289</f>
        <v>5.78</v>
      </c>
      <c r="L22" s="152"/>
      <c r="M22" s="152">
        <f t="shared" si="4"/>
        <v>5.78</v>
      </c>
      <c r="N22" s="108">
        <f>N2*0.00289</f>
        <v>5.78</v>
      </c>
      <c r="O22" s="108"/>
      <c r="P22" s="108">
        <f t="shared" si="5"/>
        <v>5.78</v>
      </c>
      <c r="Q22" s="152">
        <f>Q2*0.00289</f>
        <v>5.78</v>
      </c>
      <c r="R22" s="152"/>
      <c r="S22" s="152">
        <f t="shared" si="6"/>
        <v>5.78</v>
      </c>
      <c r="T22" s="108">
        <f>T2*0.00289</f>
        <v>5.78</v>
      </c>
      <c r="U22" s="108"/>
      <c r="V22" s="108">
        <f t="shared" si="7"/>
        <v>5.78</v>
      </c>
      <c r="W22" s="152">
        <f>W2*0.00289</f>
        <v>5.78</v>
      </c>
      <c r="X22" s="152"/>
      <c r="Y22" s="152">
        <f t="shared" si="8"/>
        <v>5.78</v>
      </c>
      <c r="Z22" s="108">
        <f>Z2*0.00289</f>
        <v>5.78</v>
      </c>
      <c r="AA22" s="108"/>
      <c r="AB22" s="108">
        <f t="shared" si="9"/>
        <v>5.78</v>
      </c>
      <c r="AC22" s="148">
        <f>AC2*0.00289</f>
        <v>5.78</v>
      </c>
      <c r="AD22" s="148">
        <f t="shared" si="0"/>
        <v>5.78</v>
      </c>
      <c r="AE22" s="152">
        <f>AE2*0.00289</f>
        <v>5.78</v>
      </c>
      <c r="AF22" s="152"/>
      <c r="AG22" s="152">
        <f t="shared" si="10"/>
        <v>5.78</v>
      </c>
    </row>
    <row r="23" spans="1:33">
      <c r="A23" s="10" t="s">
        <v>4</v>
      </c>
      <c r="B23" s="108">
        <f>B2*0.00289</f>
        <v>5.78</v>
      </c>
      <c r="C23" s="108"/>
      <c r="D23" s="108">
        <f t="shared" si="1"/>
        <v>5.78</v>
      </c>
      <c r="E23" s="148">
        <f>E2*0.00289</f>
        <v>5.78</v>
      </c>
      <c r="F23" s="148"/>
      <c r="G23" s="148">
        <f t="shared" si="2"/>
        <v>5.78</v>
      </c>
      <c r="H23" s="108">
        <f>H2*0.00289</f>
        <v>5.78</v>
      </c>
      <c r="I23" s="108"/>
      <c r="J23" s="108">
        <f t="shared" si="3"/>
        <v>5.78</v>
      </c>
      <c r="K23" s="152">
        <f>K2*0.00289</f>
        <v>5.78</v>
      </c>
      <c r="L23" s="152"/>
      <c r="M23" s="152">
        <f t="shared" si="4"/>
        <v>5.78</v>
      </c>
      <c r="N23" s="108">
        <f>N2*0.00289</f>
        <v>5.78</v>
      </c>
      <c r="O23" s="108"/>
      <c r="P23" s="108">
        <f t="shared" si="5"/>
        <v>5.78</v>
      </c>
      <c r="Q23" s="152">
        <f>Q2*0.00289</f>
        <v>5.78</v>
      </c>
      <c r="R23" s="152"/>
      <c r="S23" s="152">
        <f t="shared" si="6"/>
        <v>5.78</v>
      </c>
      <c r="T23" s="108">
        <f>T2*0.00289</f>
        <v>5.78</v>
      </c>
      <c r="U23" s="108"/>
      <c r="V23" s="108">
        <f t="shared" si="7"/>
        <v>5.78</v>
      </c>
      <c r="W23" s="152">
        <f>W2*0.00289</f>
        <v>5.78</v>
      </c>
      <c r="X23" s="152"/>
      <c r="Y23" s="152">
        <f t="shared" si="8"/>
        <v>5.78</v>
      </c>
      <c r="Z23" s="108">
        <f>Z2*0.00289</f>
        <v>5.78</v>
      </c>
      <c r="AA23" s="108"/>
      <c r="AB23" s="108">
        <f t="shared" si="9"/>
        <v>5.78</v>
      </c>
      <c r="AC23" s="148">
        <f>AC2*0.00289</f>
        <v>5.78</v>
      </c>
      <c r="AD23" s="148">
        <f t="shared" si="0"/>
        <v>5.78</v>
      </c>
      <c r="AE23" s="152">
        <f>AE2*0.00289</f>
        <v>5.78</v>
      </c>
      <c r="AF23" s="152"/>
      <c r="AG23" s="152">
        <f t="shared" si="10"/>
        <v>5.78</v>
      </c>
    </row>
    <row r="24" spans="1:33">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row>
    <row r="26" spans="1:33">
      <c r="A26" s="145" t="s">
        <v>120</v>
      </c>
    </row>
    <row r="27" spans="1:33">
      <c r="A27" s="145" t="s">
        <v>123</v>
      </c>
    </row>
    <row r="28" spans="1:33">
      <c r="A28" s="145" t="s">
        <v>140</v>
      </c>
      <c r="AG28"/>
    </row>
    <row r="29" spans="1:33" ht="56.25">
      <c r="A29" s="153" t="s">
        <v>127</v>
      </c>
    </row>
    <row r="36" spans="1:70" s="35" customFormat="1">
      <c r="A36" s="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row>
    <row r="43" spans="1:70" s="35" customFormat="1">
      <c r="A43" s="36"/>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row>
    <row r="50" spans="1:33">
      <c r="A50" s="36"/>
    </row>
    <row r="57" spans="1:33">
      <c r="A57" s="36"/>
    </row>
    <row r="58" spans="1:33">
      <c r="A58" s="32"/>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row>
    <row r="59" spans="1:33">
      <c r="A59" s="32"/>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row>
    <row r="60" spans="1:33">
      <c r="A60" s="32"/>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row>
    <row r="61" spans="1:33">
      <c r="A61" s="32"/>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row>
    <row r="62" spans="1:33">
      <c r="A62" s="32"/>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row>
    <row r="64" spans="1:33">
      <c r="A64" s="36"/>
    </row>
    <row r="67" spans="1:33">
      <c r="A67" s="32"/>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row>
    <row r="68" spans="1:33">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row>
    <row r="69" spans="1:33">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row>
  </sheetData>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sheetPr>
    <tabColor rgb="FF00B050"/>
  </sheetPr>
  <dimension ref="A1:U68"/>
  <sheetViews>
    <sheetView workbookViewId="0">
      <pane ySplit="1" topLeftCell="A2" activePane="bottomLeft" state="frozen"/>
      <selection pane="bottomLeft" activeCell="A44" sqref="A44:XFD44"/>
    </sheetView>
  </sheetViews>
  <sheetFormatPr baseColWidth="10" defaultRowHeight="11.25"/>
  <cols>
    <col min="1" max="1" width="10.7109375" style="9" customWidth="1"/>
    <col min="2" max="2" width="6.7109375" style="9" customWidth="1"/>
    <col min="3" max="3" width="5.42578125" style="6" customWidth="1"/>
    <col min="4" max="4" width="7.85546875" style="9" bestFit="1" customWidth="1"/>
    <col min="5" max="5" width="4" style="9" bestFit="1" customWidth="1"/>
    <col min="6" max="6" width="10.140625" style="9" bestFit="1" customWidth="1"/>
    <col min="7" max="7" width="3" style="9" customWidth="1"/>
    <col min="8" max="8" width="2.7109375" style="9" customWidth="1"/>
    <col min="9" max="9" width="10.7109375" style="9" customWidth="1"/>
    <col min="10" max="10" width="6.7109375" style="9" customWidth="1"/>
    <col min="11" max="11" width="5.42578125" style="6" customWidth="1"/>
    <col min="12" max="12" width="7.85546875" style="9" bestFit="1" customWidth="1"/>
    <col min="13" max="13" width="4" style="9" bestFit="1" customWidth="1"/>
    <col min="14" max="14" width="10.140625" style="9" bestFit="1" customWidth="1"/>
    <col min="15" max="15" width="3" style="9" customWidth="1"/>
    <col min="16" max="16" width="11.42578125" style="9"/>
    <col min="17" max="17" width="11.5703125" style="6" customWidth="1"/>
    <col min="18" max="18" width="8.5703125" style="35" customWidth="1"/>
    <col min="19" max="19" width="9.85546875" style="35" bestFit="1" customWidth="1"/>
    <col min="20" max="20" width="7.7109375" style="35" customWidth="1"/>
    <col min="21" max="16384" width="11.42578125" style="9"/>
  </cols>
  <sheetData>
    <row r="1" spans="1:20" s="6" customFormat="1" ht="34.5" thickBot="1">
      <c r="A1" s="4"/>
      <c r="B1" s="5" t="s">
        <v>37</v>
      </c>
      <c r="C1" s="5" t="s">
        <v>38</v>
      </c>
      <c r="D1" s="160" t="s">
        <v>25</v>
      </c>
      <c r="E1" s="160"/>
      <c r="F1" s="160"/>
      <c r="G1" s="160"/>
      <c r="I1" s="4"/>
      <c r="J1" s="5" t="s">
        <v>37</v>
      </c>
      <c r="K1" s="5" t="s">
        <v>38</v>
      </c>
      <c r="L1" s="160" t="s">
        <v>25</v>
      </c>
      <c r="M1" s="160"/>
      <c r="N1" s="160"/>
      <c r="O1" s="160"/>
      <c r="Q1" s="5" t="s">
        <v>36</v>
      </c>
      <c r="R1" s="5" t="s">
        <v>39</v>
      </c>
      <c r="S1" s="7" t="s">
        <v>40</v>
      </c>
      <c r="T1" s="7" t="s">
        <v>42</v>
      </c>
    </row>
    <row r="2" spans="1:20" ht="15" customHeight="1">
      <c r="A2" s="51" t="s">
        <v>55</v>
      </c>
      <c r="B2" s="52" t="s">
        <v>41</v>
      </c>
      <c r="C2" s="52">
        <v>2000</v>
      </c>
      <c r="D2" s="53"/>
      <c r="E2" s="53"/>
      <c r="F2" s="53"/>
      <c r="G2" s="54"/>
      <c r="I2" s="51" t="s">
        <v>61</v>
      </c>
      <c r="J2" s="52" t="s">
        <v>41</v>
      </c>
      <c r="K2" s="52">
        <v>2000</v>
      </c>
      <c r="L2" s="53"/>
      <c r="M2" s="53"/>
      <c r="N2" s="53"/>
      <c r="O2" s="54"/>
      <c r="Q2" s="10" t="s">
        <v>6</v>
      </c>
      <c r="R2" s="11">
        <f>SUM(C3,C10)</f>
        <v>0</v>
      </c>
      <c r="S2" s="103">
        <f>SUM(E19,E27,E41,M20,M26,M27,M33)</f>
        <v>0</v>
      </c>
      <c r="T2" s="12">
        <f>R2-S2</f>
        <v>0</v>
      </c>
    </row>
    <row r="3" spans="1:20">
      <c r="A3" s="55" t="s">
        <v>6</v>
      </c>
      <c r="B3" s="56">
        <v>0</v>
      </c>
      <c r="C3" s="57">
        <f>B3*6</f>
        <v>0</v>
      </c>
      <c r="D3" s="58"/>
      <c r="E3" s="59"/>
      <c r="F3" s="59"/>
      <c r="G3" s="76"/>
      <c r="I3" s="13" t="s">
        <v>3</v>
      </c>
      <c r="J3" s="11">
        <v>0</v>
      </c>
      <c r="K3" s="14">
        <f t="shared" ref="K3:K4" si="0">J3*6</f>
        <v>0</v>
      </c>
      <c r="L3" s="15"/>
      <c r="M3" s="16"/>
      <c r="N3" s="16"/>
      <c r="O3" s="17"/>
      <c r="Q3" s="10" t="s">
        <v>18</v>
      </c>
      <c r="R3" s="11">
        <f>SUM(C17,C24,K24,K31)</f>
        <v>0</v>
      </c>
      <c r="S3" s="104"/>
      <c r="T3" s="12">
        <f t="shared" ref="T3:T11" si="1">R3-S3</f>
        <v>0</v>
      </c>
    </row>
    <row r="4" spans="1:20">
      <c r="A4" s="55" t="s">
        <v>5</v>
      </c>
      <c r="B4" s="56">
        <v>0</v>
      </c>
      <c r="C4" s="57">
        <f t="shared" ref="C4" si="2">B4*6</f>
        <v>0</v>
      </c>
      <c r="D4" s="58"/>
      <c r="E4" s="59"/>
      <c r="F4" s="59"/>
      <c r="G4" s="60"/>
      <c r="I4" s="13" t="s">
        <v>5</v>
      </c>
      <c r="J4" s="11">
        <v>0</v>
      </c>
      <c r="K4" s="14">
        <f t="shared" si="0"/>
        <v>0</v>
      </c>
      <c r="L4" s="15"/>
      <c r="M4" s="16"/>
      <c r="N4" s="16"/>
      <c r="O4" s="17"/>
      <c r="Q4" s="10" t="s">
        <v>3</v>
      </c>
      <c r="R4" s="11">
        <f>SUM(C18,C25,C31,C38,K3,K10,K17,K25,K32)</f>
        <v>0</v>
      </c>
      <c r="S4" s="105">
        <f>SUM(M21,M28)</f>
        <v>0</v>
      </c>
      <c r="T4" s="12">
        <f t="shared" si="1"/>
        <v>0</v>
      </c>
    </row>
    <row r="5" spans="1:20" s="32" customFormat="1">
      <c r="A5" s="13" t="s">
        <v>19</v>
      </c>
      <c r="B5" s="11">
        <v>0</v>
      </c>
      <c r="C5" s="14">
        <f t="shared" ref="C5" si="3">B5*4</f>
        <v>0</v>
      </c>
      <c r="D5" s="15"/>
      <c r="E5" s="16"/>
      <c r="F5" s="16"/>
      <c r="G5" s="17"/>
      <c r="I5" s="13" t="s">
        <v>7</v>
      </c>
      <c r="J5" s="11">
        <v>0</v>
      </c>
      <c r="K5" s="14">
        <f t="shared" ref="K5" si="4">J5*4</f>
        <v>0</v>
      </c>
      <c r="L5" s="15"/>
      <c r="M5" s="16"/>
      <c r="N5" s="16"/>
      <c r="O5" s="17"/>
      <c r="Q5" s="10" t="s">
        <v>5</v>
      </c>
      <c r="R5" s="11">
        <f>SUM(C4,C11,C32,C39,K4,K11,K18)</f>
        <v>0</v>
      </c>
      <c r="S5" s="104"/>
      <c r="T5" s="12">
        <f t="shared" si="1"/>
        <v>0</v>
      </c>
    </row>
    <row r="6" spans="1:20">
      <c r="A6" s="19" t="s">
        <v>10</v>
      </c>
      <c r="B6" s="20">
        <v>0</v>
      </c>
      <c r="C6" s="21">
        <f>B6*2</f>
        <v>0</v>
      </c>
      <c r="D6" s="22" t="s">
        <v>7</v>
      </c>
      <c r="E6" s="25">
        <f>B6*2</f>
        <v>0</v>
      </c>
      <c r="F6" s="24"/>
      <c r="G6" s="24"/>
      <c r="I6" s="13" t="s">
        <v>16</v>
      </c>
      <c r="J6" s="11">
        <v>0</v>
      </c>
      <c r="K6" s="14">
        <f>J6*0.5</f>
        <v>0</v>
      </c>
      <c r="L6" s="15"/>
      <c r="M6" s="16"/>
      <c r="N6" s="16"/>
      <c r="O6" s="17"/>
      <c r="Q6" s="10" t="s">
        <v>17</v>
      </c>
      <c r="R6" s="11">
        <f>SUM(C26,C33,K12,K19)</f>
        <v>0</v>
      </c>
      <c r="S6" s="103">
        <f>SUM(E7,E14,E21,E28)</f>
        <v>0</v>
      </c>
      <c r="T6" s="12" t="s">
        <v>26</v>
      </c>
    </row>
    <row r="7" spans="1:20">
      <c r="A7" s="19" t="s">
        <v>15</v>
      </c>
      <c r="B7" s="20">
        <v>0</v>
      </c>
      <c r="C7" s="21">
        <f>B7*2</f>
        <v>0</v>
      </c>
      <c r="D7" s="22" t="s">
        <v>17</v>
      </c>
      <c r="E7" s="25">
        <f>B7*2</f>
        <v>0</v>
      </c>
      <c r="F7" s="24"/>
      <c r="G7" s="24"/>
      <c r="I7" s="55"/>
      <c r="J7" s="56"/>
      <c r="K7" s="57"/>
      <c r="L7" s="77"/>
      <c r="M7" s="78"/>
      <c r="N7" s="78"/>
      <c r="O7" s="79"/>
      <c r="Q7" s="10" t="s">
        <v>19</v>
      </c>
      <c r="R7" s="11">
        <f>SUM(C5,C12)</f>
        <v>0</v>
      </c>
      <c r="S7" s="103">
        <f>SUM(G27,O20,O27)</f>
        <v>0</v>
      </c>
      <c r="T7" s="12">
        <f t="shared" si="1"/>
        <v>0</v>
      </c>
    </row>
    <row r="8" spans="1:20" ht="12" thickBot="1">
      <c r="A8" s="68"/>
      <c r="B8" s="69"/>
      <c r="C8" s="70"/>
      <c r="D8" s="71"/>
      <c r="E8" s="72"/>
      <c r="F8" s="59"/>
      <c r="G8" s="59"/>
      <c r="I8" s="68"/>
      <c r="J8" s="69"/>
      <c r="K8" s="70"/>
      <c r="L8" s="71"/>
      <c r="M8" s="72"/>
      <c r="N8" s="59"/>
      <c r="O8" s="59"/>
      <c r="Q8" s="10" t="s">
        <v>7</v>
      </c>
      <c r="R8" s="11">
        <f>SUM(K5)</f>
        <v>0</v>
      </c>
      <c r="S8" s="103">
        <f>SUM(E6,E20,M14,M34)</f>
        <v>0</v>
      </c>
      <c r="T8" s="12">
        <f t="shared" si="1"/>
        <v>0</v>
      </c>
    </row>
    <row r="9" spans="1:20" ht="15" customHeight="1">
      <c r="A9" s="51" t="s">
        <v>56</v>
      </c>
      <c r="B9" s="52" t="s">
        <v>41</v>
      </c>
      <c r="C9" s="52">
        <v>2000</v>
      </c>
      <c r="D9" s="73" t="s">
        <v>26</v>
      </c>
      <c r="E9" s="73"/>
      <c r="F9" s="73"/>
      <c r="G9" s="74"/>
      <c r="I9" s="51" t="s">
        <v>62</v>
      </c>
      <c r="J9" s="52" t="s">
        <v>41</v>
      </c>
      <c r="K9" s="52">
        <v>2000</v>
      </c>
      <c r="L9" s="73" t="s">
        <v>26</v>
      </c>
      <c r="M9" s="73"/>
      <c r="N9" s="73"/>
      <c r="O9" s="74"/>
      <c r="Q9" s="10" t="s">
        <v>13</v>
      </c>
      <c r="R9" s="11">
        <f>SUM(C19,C41,K26,K33)</f>
        <v>0</v>
      </c>
      <c r="S9" s="103">
        <f>SUM(M35)</f>
        <v>0</v>
      </c>
      <c r="T9" s="12">
        <f t="shared" si="1"/>
        <v>0</v>
      </c>
    </row>
    <row r="10" spans="1:20">
      <c r="A10" s="55" t="s">
        <v>6</v>
      </c>
      <c r="B10" s="56">
        <v>0</v>
      </c>
      <c r="C10" s="57">
        <f>B10*6</f>
        <v>0</v>
      </c>
      <c r="D10" s="58"/>
      <c r="E10" s="59"/>
      <c r="F10" s="59"/>
      <c r="G10" s="76"/>
      <c r="I10" s="13" t="s">
        <v>3</v>
      </c>
      <c r="J10" s="11">
        <v>0</v>
      </c>
      <c r="K10" s="14">
        <f t="shared" ref="K10:K11" si="5">J10*6</f>
        <v>0</v>
      </c>
      <c r="L10" s="15"/>
      <c r="M10" s="16"/>
      <c r="N10" s="16"/>
      <c r="O10" s="17"/>
      <c r="Q10" s="10" t="s">
        <v>11</v>
      </c>
      <c r="R10" s="11">
        <f>SUM(C27,K20,K27)</f>
        <v>0</v>
      </c>
      <c r="S10" s="104"/>
      <c r="T10" s="12">
        <f t="shared" si="1"/>
        <v>0</v>
      </c>
    </row>
    <row r="11" spans="1:20">
      <c r="A11" s="55" t="s">
        <v>5</v>
      </c>
      <c r="B11" s="56">
        <v>0</v>
      </c>
      <c r="C11" s="57">
        <f t="shared" ref="C11" si="6">B11*6</f>
        <v>0</v>
      </c>
      <c r="D11" s="58"/>
      <c r="E11" s="59"/>
      <c r="F11" s="59"/>
      <c r="G11" s="60"/>
      <c r="I11" s="13" t="s">
        <v>5</v>
      </c>
      <c r="J11" s="11">
        <v>0</v>
      </c>
      <c r="K11" s="14">
        <f t="shared" si="5"/>
        <v>0</v>
      </c>
      <c r="L11" s="15"/>
      <c r="M11" s="16"/>
      <c r="N11" s="16"/>
      <c r="O11" s="17"/>
      <c r="Q11" s="10" t="s">
        <v>10</v>
      </c>
      <c r="R11" s="11">
        <f>SUM(C6,C20,K14,K34)</f>
        <v>0</v>
      </c>
      <c r="S11" s="104"/>
      <c r="T11" s="12">
        <f t="shared" si="1"/>
        <v>0</v>
      </c>
    </row>
    <row r="12" spans="1:20" s="32" customFormat="1">
      <c r="A12" s="13" t="s">
        <v>19</v>
      </c>
      <c r="B12" s="11">
        <v>0</v>
      </c>
      <c r="C12" s="14">
        <f t="shared" ref="C12" si="7">B12*4</f>
        <v>0</v>
      </c>
      <c r="D12" s="15"/>
      <c r="E12" s="16"/>
      <c r="F12" s="16"/>
      <c r="G12" s="17"/>
      <c r="I12" s="13" t="s">
        <v>17</v>
      </c>
      <c r="J12" s="11">
        <v>0</v>
      </c>
      <c r="K12" s="14">
        <f>J12*4</f>
        <v>0</v>
      </c>
      <c r="L12" s="15"/>
      <c r="M12" s="16"/>
      <c r="N12" s="16"/>
      <c r="O12" s="17"/>
      <c r="Q12" s="10" t="s">
        <v>15</v>
      </c>
      <c r="R12" s="11">
        <f>SUM(C7,C14,C21,C28)</f>
        <v>0</v>
      </c>
      <c r="S12" s="103">
        <f>SUM(E13,E42)</f>
        <v>0</v>
      </c>
      <c r="T12" s="11"/>
    </row>
    <row r="13" spans="1:20">
      <c r="A13" s="19" t="s">
        <v>9</v>
      </c>
      <c r="B13" s="20">
        <v>0</v>
      </c>
      <c r="C13" s="21">
        <f>B13*1</f>
        <v>0</v>
      </c>
      <c r="D13" s="22" t="s">
        <v>15</v>
      </c>
      <c r="E13" s="25">
        <f>B13*1</f>
        <v>0</v>
      </c>
      <c r="F13" s="24"/>
      <c r="G13" s="24"/>
      <c r="I13" s="13" t="s">
        <v>16</v>
      </c>
      <c r="J13" s="11">
        <v>0</v>
      </c>
      <c r="K13" s="14">
        <f>J13*0.5</f>
        <v>0</v>
      </c>
      <c r="L13" s="58"/>
      <c r="M13" s="59"/>
      <c r="N13" s="59"/>
      <c r="O13" s="60"/>
      <c r="Q13" s="10" t="s">
        <v>0</v>
      </c>
      <c r="R13" s="11">
        <f>SUM(K21,K28)</f>
        <v>0</v>
      </c>
      <c r="S13" s="18"/>
      <c r="T13" s="11">
        <f>R13</f>
        <v>0</v>
      </c>
    </row>
    <row r="14" spans="1:20">
      <c r="A14" s="19" t="s">
        <v>15</v>
      </c>
      <c r="B14" s="20">
        <v>0</v>
      </c>
      <c r="C14" s="21">
        <f>B14*2</f>
        <v>0</v>
      </c>
      <c r="D14" s="22" t="s">
        <v>17</v>
      </c>
      <c r="E14" s="25">
        <f>B14*2</f>
        <v>0</v>
      </c>
      <c r="F14" s="24"/>
      <c r="G14" s="24"/>
      <c r="I14" s="19" t="s">
        <v>10</v>
      </c>
      <c r="J14" s="11">
        <v>0</v>
      </c>
      <c r="K14" s="21">
        <f>J14*2</f>
        <v>0</v>
      </c>
      <c r="L14" s="22" t="s">
        <v>7</v>
      </c>
      <c r="M14" s="25">
        <f>J14*2</f>
        <v>0</v>
      </c>
      <c r="N14" s="24"/>
      <c r="O14" s="24"/>
      <c r="Q14" s="10" t="s">
        <v>14</v>
      </c>
      <c r="R14" s="33"/>
      <c r="S14" s="18"/>
      <c r="T14" s="33" t="s">
        <v>26</v>
      </c>
    </row>
    <row r="15" spans="1:20" s="32" customFormat="1" ht="12" thickBot="1">
      <c r="A15" s="68"/>
      <c r="B15" s="69"/>
      <c r="C15" s="70"/>
      <c r="D15" s="71"/>
      <c r="E15" s="75"/>
      <c r="F15" s="59"/>
      <c r="G15" s="59"/>
      <c r="I15" s="68"/>
      <c r="J15" s="69"/>
      <c r="K15" s="70"/>
      <c r="L15" s="71"/>
      <c r="M15" s="75"/>
      <c r="N15" s="59"/>
      <c r="O15" s="59"/>
      <c r="Q15" s="10" t="s">
        <v>9</v>
      </c>
      <c r="R15" s="11">
        <f>SUM(C13,C42)</f>
        <v>0</v>
      </c>
      <c r="S15" s="18"/>
      <c r="T15" s="11">
        <f>R15</f>
        <v>0</v>
      </c>
    </row>
    <row r="16" spans="1:20" ht="15" customHeight="1">
      <c r="A16" s="51" t="s">
        <v>57</v>
      </c>
      <c r="B16" s="52" t="s">
        <v>41</v>
      </c>
      <c r="C16" s="52">
        <v>2000</v>
      </c>
      <c r="D16" s="53" t="s">
        <v>26</v>
      </c>
      <c r="E16" s="53"/>
      <c r="F16" s="53"/>
      <c r="G16" s="54"/>
      <c r="I16" s="51" t="s">
        <v>63</v>
      </c>
      <c r="J16" s="52" t="s">
        <v>41</v>
      </c>
      <c r="K16" s="52">
        <v>2000</v>
      </c>
      <c r="L16" s="53" t="s">
        <v>26</v>
      </c>
      <c r="M16" s="53"/>
      <c r="N16" s="53"/>
      <c r="O16" s="54"/>
      <c r="Q16" s="10" t="s">
        <v>8</v>
      </c>
      <c r="R16" s="33"/>
      <c r="S16" s="18"/>
      <c r="T16" s="33" t="s">
        <v>26</v>
      </c>
    </row>
    <row r="17" spans="1:20">
      <c r="A17" s="55" t="s">
        <v>18</v>
      </c>
      <c r="B17" s="56">
        <v>0</v>
      </c>
      <c r="C17" s="57">
        <f t="shared" ref="C17:C18" si="8">B17*6</f>
        <v>0</v>
      </c>
      <c r="D17" s="58"/>
      <c r="E17" s="59"/>
      <c r="F17" s="59"/>
      <c r="G17" s="60"/>
      <c r="I17" s="13" t="s">
        <v>3</v>
      </c>
      <c r="J17" s="11">
        <v>0</v>
      </c>
      <c r="K17" s="14">
        <f t="shared" ref="K17:K18" si="9">J17*6</f>
        <v>0</v>
      </c>
      <c r="L17" s="15"/>
      <c r="M17" s="16"/>
      <c r="N17" s="16"/>
      <c r="O17" s="17"/>
      <c r="Q17" s="10" t="s">
        <v>12</v>
      </c>
      <c r="R17" s="33"/>
      <c r="S17" s="18"/>
      <c r="T17" s="33" t="s">
        <v>26</v>
      </c>
    </row>
    <row r="18" spans="1:20">
      <c r="A18" s="13" t="s">
        <v>3</v>
      </c>
      <c r="B18" s="11">
        <v>0</v>
      </c>
      <c r="C18" s="14">
        <f t="shared" si="8"/>
        <v>0</v>
      </c>
      <c r="D18" s="58"/>
      <c r="E18" s="59"/>
      <c r="F18" s="59"/>
      <c r="G18" s="60"/>
      <c r="I18" s="13" t="s">
        <v>5</v>
      </c>
      <c r="J18" s="11">
        <v>0</v>
      </c>
      <c r="K18" s="14">
        <f t="shared" si="9"/>
        <v>0</v>
      </c>
      <c r="L18" s="15"/>
      <c r="M18" s="16"/>
      <c r="N18" s="16"/>
      <c r="O18" s="17"/>
      <c r="Q18" s="10" t="s">
        <v>1</v>
      </c>
      <c r="R18" s="33"/>
      <c r="S18" s="18"/>
      <c r="T18" s="33" t="s">
        <v>26</v>
      </c>
    </row>
    <row r="19" spans="1:20" s="32" customFormat="1">
      <c r="A19" s="19" t="s">
        <v>13</v>
      </c>
      <c r="B19" s="20">
        <v>0</v>
      </c>
      <c r="C19" s="21">
        <f>B19*4</f>
        <v>0</v>
      </c>
      <c r="D19" s="22" t="s">
        <v>6</v>
      </c>
      <c r="E19" s="23">
        <f>B19*1</f>
        <v>0</v>
      </c>
      <c r="F19" s="24"/>
      <c r="G19" s="24"/>
      <c r="I19" s="13" t="s">
        <v>17</v>
      </c>
      <c r="J19" s="11">
        <v>0</v>
      </c>
      <c r="K19" s="14">
        <f>J19*4</f>
        <v>0</v>
      </c>
      <c r="L19" s="15"/>
      <c r="M19" s="16"/>
      <c r="N19" s="16"/>
      <c r="O19" s="17"/>
      <c r="Q19" s="10" t="s">
        <v>2</v>
      </c>
      <c r="R19" s="11">
        <f>SUM(K35)</f>
        <v>0</v>
      </c>
      <c r="S19" s="18"/>
      <c r="T19" s="11">
        <f>R19</f>
        <v>0</v>
      </c>
    </row>
    <row r="20" spans="1:20">
      <c r="A20" s="19" t="s">
        <v>10</v>
      </c>
      <c r="B20" s="20">
        <v>0</v>
      </c>
      <c r="C20" s="21">
        <f>B20*2</f>
        <v>0</v>
      </c>
      <c r="D20" s="22" t="s">
        <v>7</v>
      </c>
      <c r="E20" s="25">
        <f>B20*2</f>
        <v>0</v>
      </c>
      <c r="F20" s="24"/>
      <c r="G20" s="24"/>
      <c r="I20" s="19" t="s">
        <v>11</v>
      </c>
      <c r="J20" s="11">
        <v>0</v>
      </c>
      <c r="K20" s="21">
        <f>J20*2</f>
        <v>0</v>
      </c>
      <c r="L20" s="22" t="s">
        <v>6</v>
      </c>
      <c r="M20" s="23">
        <f>J20*1</f>
        <v>0</v>
      </c>
      <c r="N20" s="19" t="s">
        <v>19</v>
      </c>
      <c r="O20" s="25">
        <f>J20*2</f>
        <v>0</v>
      </c>
      <c r="Q20" s="10" t="s">
        <v>16</v>
      </c>
      <c r="R20" s="11">
        <f>SUM(C34,C40,K6,K13)</f>
        <v>0</v>
      </c>
      <c r="S20" s="18"/>
      <c r="T20" s="11">
        <f>R20</f>
        <v>0</v>
      </c>
    </row>
    <row r="21" spans="1:20">
      <c r="A21" s="19" t="s">
        <v>15</v>
      </c>
      <c r="B21" s="20">
        <v>0</v>
      </c>
      <c r="C21" s="21">
        <f>B21*2</f>
        <v>0</v>
      </c>
      <c r="D21" s="22" t="s">
        <v>17</v>
      </c>
      <c r="E21" s="25">
        <f>B21*2</f>
        <v>0</v>
      </c>
      <c r="F21" s="24"/>
      <c r="G21" s="24"/>
      <c r="I21" s="19" t="s">
        <v>0</v>
      </c>
      <c r="J21" s="11">
        <v>0</v>
      </c>
      <c r="K21" s="21">
        <f>J21*3</f>
        <v>0</v>
      </c>
      <c r="L21" s="22" t="s">
        <v>3</v>
      </c>
      <c r="M21" s="26">
        <f>J21*0.75</f>
        <v>0</v>
      </c>
      <c r="N21" s="24"/>
      <c r="O21" s="24"/>
      <c r="Q21" s="10" t="s">
        <v>4</v>
      </c>
      <c r="R21" s="33"/>
      <c r="S21" s="18"/>
      <c r="T21" s="33"/>
    </row>
    <row r="22" spans="1:20" s="32" customFormat="1" ht="12" thickBot="1">
      <c r="A22" s="68"/>
      <c r="B22" s="69"/>
      <c r="C22" s="70"/>
      <c r="D22" s="71"/>
      <c r="E22" s="75"/>
      <c r="F22" s="59"/>
      <c r="G22" s="59"/>
      <c r="I22" s="68"/>
      <c r="J22" s="69"/>
      <c r="K22" s="70"/>
      <c r="L22" s="71"/>
      <c r="M22" s="75"/>
      <c r="N22" s="59"/>
      <c r="O22" s="59"/>
    </row>
    <row r="23" spans="1:20" ht="15" customHeight="1">
      <c r="A23" s="51" t="s">
        <v>58</v>
      </c>
      <c r="B23" s="52" t="s">
        <v>41</v>
      </c>
      <c r="C23" s="52">
        <v>2000</v>
      </c>
      <c r="D23" s="53" t="s">
        <v>26</v>
      </c>
      <c r="E23" s="53"/>
      <c r="F23" s="53"/>
      <c r="G23" s="54"/>
      <c r="I23" s="51" t="s">
        <v>64</v>
      </c>
      <c r="J23" s="52" t="s">
        <v>41</v>
      </c>
      <c r="K23" s="52">
        <v>2000</v>
      </c>
      <c r="L23" s="53" t="s">
        <v>26</v>
      </c>
      <c r="M23" s="53"/>
      <c r="N23" s="53"/>
      <c r="O23" s="54"/>
    </row>
    <row r="24" spans="1:20">
      <c r="A24" s="55" t="s">
        <v>18</v>
      </c>
      <c r="B24" s="56">
        <v>0</v>
      </c>
      <c r="C24" s="57">
        <f t="shared" ref="C24:C25" si="10">B24*6</f>
        <v>0</v>
      </c>
      <c r="D24" s="58"/>
      <c r="E24" s="59"/>
      <c r="F24" s="59"/>
      <c r="G24" s="60"/>
      <c r="I24" s="55" t="s">
        <v>18</v>
      </c>
      <c r="J24" s="56">
        <v>0</v>
      </c>
      <c r="K24" s="57">
        <f t="shared" ref="K24:K25" si="11">J24*6</f>
        <v>0</v>
      </c>
      <c r="L24" s="58"/>
      <c r="M24" s="59"/>
      <c r="N24" s="59"/>
      <c r="O24" s="60"/>
    </row>
    <row r="25" spans="1:20">
      <c r="A25" s="13" t="s">
        <v>3</v>
      </c>
      <c r="B25" s="11">
        <v>0</v>
      </c>
      <c r="C25" s="14">
        <f t="shared" si="10"/>
        <v>0</v>
      </c>
      <c r="D25" s="58"/>
      <c r="E25" s="59"/>
      <c r="F25" s="59"/>
      <c r="G25" s="60"/>
      <c r="I25" s="13" t="s">
        <v>3</v>
      </c>
      <c r="J25" s="56">
        <v>0</v>
      </c>
      <c r="K25" s="14">
        <f t="shared" si="11"/>
        <v>0</v>
      </c>
      <c r="L25" s="58"/>
      <c r="M25" s="59"/>
      <c r="N25" s="59"/>
      <c r="O25" s="60"/>
    </row>
    <row r="26" spans="1:20" s="32" customFormat="1">
      <c r="A26" s="13" t="s">
        <v>17</v>
      </c>
      <c r="B26" s="11">
        <v>0</v>
      </c>
      <c r="C26" s="14">
        <f>B26*4</f>
        <v>0</v>
      </c>
      <c r="D26" s="15"/>
      <c r="E26" s="16"/>
      <c r="F26" s="16"/>
      <c r="G26" s="17"/>
      <c r="I26" s="19" t="s">
        <v>13</v>
      </c>
      <c r="J26" s="56">
        <v>0</v>
      </c>
      <c r="K26" s="21">
        <f>J26*4</f>
        <v>0</v>
      </c>
      <c r="L26" s="22" t="s">
        <v>6</v>
      </c>
      <c r="M26" s="23">
        <f>J26*1</f>
        <v>0</v>
      </c>
      <c r="N26" s="24"/>
      <c r="O26" s="24"/>
      <c r="Q26" s="6"/>
      <c r="R26" s="35"/>
      <c r="S26" s="35"/>
      <c r="T26" s="35"/>
    </row>
    <row r="27" spans="1:20">
      <c r="A27" s="61" t="s">
        <v>11</v>
      </c>
      <c r="B27" s="62">
        <v>0</v>
      </c>
      <c r="C27" s="63">
        <f>B27*2</f>
        <v>0</v>
      </c>
      <c r="D27" s="64" t="s">
        <v>6</v>
      </c>
      <c r="E27" s="65">
        <f>B27*1</f>
        <v>0</v>
      </c>
      <c r="F27" s="61" t="s">
        <v>19</v>
      </c>
      <c r="G27" s="65">
        <f>B27*2</f>
        <v>0</v>
      </c>
      <c r="I27" s="19" t="s">
        <v>11</v>
      </c>
      <c r="J27" s="56">
        <v>0</v>
      </c>
      <c r="K27" s="21">
        <f>J27*2</f>
        <v>0</v>
      </c>
      <c r="L27" s="22" t="s">
        <v>6</v>
      </c>
      <c r="M27" s="23">
        <f>J27*1</f>
        <v>0</v>
      </c>
      <c r="N27" s="19" t="s">
        <v>19</v>
      </c>
      <c r="O27" s="25">
        <f>J27*2</f>
        <v>0</v>
      </c>
    </row>
    <row r="28" spans="1:20">
      <c r="A28" s="19" t="s">
        <v>15</v>
      </c>
      <c r="B28" s="20">
        <v>0</v>
      </c>
      <c r="C28" s="21">
        <f>B28*2</f>
        <v>0</v>
      </c>
      <c r="D28" s="22" t="s">
        <v>17</v>
      </c>
      <c r="E28" s="25">
        <f>B28*2</f>
        <v>0</v>
      </c>
      <c r="F28" s="24"/>
      <c r="G28" s="24"/>
      <c r="I28" s="19" t="s">
        <v>0</v>
      </c>
      <c r="J28" s="56">
        <v>0</v>
      </c>
      <c r="K28" s="21">
        <f>J28*3</f>
        <v>0</v>
      </c>
      <c r="L28" s="22" t="s">
        <v>3</v>
      </c>
      <c r="M28" s="26">
        <f>J28*0.75</f>
        <v>0</v>
      </c>
      <c r="N28" s="24"/>
      <c r="O28" s="24"/>
      <c r="Q28" s="36"/>
    </row>
    <row r="29" spans="1:20" ht="12" thickBot="1">
      <c r="A29" s="68"/>
      <c r="B29" s="69"/>
      <c r="C29" s="70"/>
      <c r="D29" s="71"/>
      <c r="E29" s="75"/>
      <c r="F29" s="59"/>
      <c r="G29" s="59"/>
      <c r="I29" s="68"/>
      <c r="J29" s="69"/>
      <c r="K29" s="70"/>
      <c r="L29" s="71"/>
      <c r="M29" s="75"/>
      <c r="N29" s="59"/>
      <c r="O29" s="59"/>
    </row>
    <row r="30" spans="1:20" ht="15" customHeight="1">
      <c r="A30" s="51" t="s">
        <v>59</v>
      </c>
      <c r="B30" s="52" t="s">
        <v>41</v>
      </c>
      <c r="C30" s="52">
        <v>2000</v>
      </c>
      <c r="D30" s="53" t="s">
        <v>26</v>
      </c>
      <c r="E30" s="53"/>
      <c r="F30" s="53"/>
      <c r="G30" s="54"/>
      <c r="I30" s="51" t="s">
        <v>65</v>
      </c>
      <c r="J30" s="52" t="s">
        <v>41</v>
      </c>
      <c r="K30" s="52">
        <v>2000</v>
      </c>
      <c r="L30" s="53" t="s">
        <v>26</v>
      </c>
      <c r="M30" s="53"/>
      <c r="N30" s="53"/>
      <c r="O30" s="54"/>
    </row>
    <row r="31" spans="1:20">
      <c r="A31" s="13" t="s">
        <v>3</v>
      </c>
      <c r="B31" s="11">
        <v>0</v>
      </c>
      <c r="C31" s="14">
        <f t="shared" ref="C31:C32" si="12">B31*6</f>
        <v>0</v>
      </c>
      <c r="D31" s="15"/>
      <c r="E31" s="16"/>
      <c r="F31" s="16"/>
      <c r="G31" s="17"/>
      <c r="I31" s="55" t="s">
        <v>18</v>
      </c>
      <c r="J31" s="56">
        <v>0</v>
      </c>
      <c r="K31" s="57">
        <f t="shared" ref="K31:K32" si="13">J31*6</f>
        <v>0</v>
      </c>
      <c r="L31" s="58"/>
      <c r="M31" s="59"/>
      <c r="N31" s="59"/>
      <c r="O31" s="60"/>
    </row>
    <row r="32" spans="1:20">
      <c r="A32" s="13" t="s">
        <v>5</v>
      </c>
      <c r="B32" s="11">
        <v>0</v>
      </c>
      <c r="C32" s="14">
        <f t="shared" si="12"/>
        <v>0</v>
      </c>
      <c r="D32" s="15"/>
      <c r="E32" s="16"/>
      <c r="F32" s="16"/>
      <c r="G32" s="17"/>
      <c r="I32" s="13" t="s">
        <v>3</v>
      </c>
      <c r="J32" s="56">
        <v>0</v>
      </c>
      <c r="K32" s="14">
        <f t="shared" si="13"/>
        <v>0</v>
      </c>
      <c r="L32" s="58"/>
      <c r="M32" s="59"/>
      <c r="N32" s="59"/>
      <c r="O32" s="60"/>
    </row>
    <row r="33" spans="1:21" s="32" customFormat="1">
      <c r="A33" s="13" t="s">
        <v>17</v>
      </c>
      <c r="B33" s="11">
        <v>0</v>
      </c>
      <c r="C33" s="14">
        <f>B33*4</f>
        <v>0</v>
      </c>
      <c r="D33" s="15"/>
      <c r="E33" s="16"/>
      <c r="F33" s="16"/>
      <c r="G33" s="17"/>
      <c r="I33" s="19" t="s">
        <v>13</v>
      </c>
      <c r="J33" s="56">
        <v>0</v>
      </c>
      <c r="K33" s="21">
        <f>J33*4</f>
        <v>0</v>
      </c>
      <c r="L33" s="22" t="s">
        <v>6</v>
      </c>
      <c r="M33" s="23">
        <f>J33*1</f>
        <v>0</v>
      </c>
      <c r="N33" s="24"/>
      <c r="O33" s="24"/>
      <c r="Q33" s="6"/>
      <c r="R33" s="35"/>
      <c r="S33" s="35"/>
      <c r="T33" s="35"/>
    </row>
    <row r="34" spans="1:21">
      <c r="A34" s="13" t="s">
        <v>16</v>
      </c>
      <c r="B34" s="11">
        <v>0</v>
      </c>
      <c r="C34" s="14">
        <f>B34*0.5</f>
        <v>0</v>
      </c>
      <c r="D34" s="15"/>
      <c r="E34" s="16"/>
      <c r="F34" s="16"/>
      <c r="G34" s="17"/>
      <c r="I34" s="19" t="s">
        <v>10</v>
      </c>
      <c r="J34" s="56">
        <v>0</v>
      </c>
      <c r="K34" s="21">
        <f>J34*2</f>
        <v>0</v>
      </c>
      <c r="L34" s="22" t="s">
        <v>7</v>
      </c>
      <c r="M34" s="25">
        <f>J34*2</f>
        <v>0</v>
      </c>
      <c r="N34" s="24"/>
      <c r="O34" s="24"/>
    </row>
    <row r="35" spans="1:21">
      <c r="A35" s="55"/>
      <c r="B35" s="56"/>
      <c r="C35" s="57"/>
      <c r="D35" s="77"/>
      <c r="E35" s="78"/>
      <c r="F35" s="78"/>
      <c r="G35" s="79"/>
      <c r="I35" s="19" t="s">
        <v>2</v>
      </c>
      <c r="J35" s="56">
        <v>0</v>
      </c>
      <c r="K35" s="21">
        <f>J35*1</f>
        <v>0</v>
      </c>
      <c r="L35" s="22" t="s">
        <v>13</v>
      </c>
      <c r="M35" s="25">
        <f>J35*1.5</f>
        <v>0</v>
      </c>
      <c r="N35" s="24"/>
      <c r="O35" s="24"/>
      <c r="Q35" s="36"/>
    </row>
    <row r="36" spans="1:21" ht="12" thickBot="1">
      <c r="A36" s="68"/>
      <c r="B36" s="69"/>
      <c r="C36" s="70"/>
      <c r="D36" s="71"/>
      <c r="E36" s="75"/>
      <c r="F36" s="59"/>
      <c r="G36" s="59"/>
      <c r="I36" s="68"/>
      <c r="J36" s="69"/>
      <c r="K36" s="70"/>
      <c r="L36" s="71"/>
      <c r="M36" s="75"/>
      <c r="N36" s="59"/>
      <c r="O36" s="59"/>
    </row>
    <row r="37" spans="1:21" ht="15" customHeight="1">
      <c r="A37" s="51" t="s">
        <v>60</v>
      </c>
      <c r="B37" s="52" t="s">
        <v>41</v>
      </c>
      <c r="C37" s="52">
        <v>2000</v>
      </c>
      <c r="D37" s="53"/>
      <c r="E37" s="53"/>
      <c r="F37" s="53"/>
      <c r="G37" s="54"/>
      <c r="K37" s="9"/>
    </row>
    <row r="38" spans="1:21">
      <c r="A38" s="13" t="s">
        <v>3</v>
      </c>
      <c r="B38" s="11">
        <v>0</v>
      </c>
      <c r="C38" s="14">
        <f t="shared" ref="C38:C39" si="14">B38*6</f>
        <v>0</v>
      </c>
      <c r="D38" s="15"/>
      <c r="E38" s="16"/>
      <c r="F38" s="16"/>
      <c r="G38" s="17"/>
      <c r="K38" s="9"/>
    </row>
    <row r="39" spans="1:21">
      <c r="A39" s="13" t="s">
        <v>5</v>
      </c>
      <c r="B39" s="11">
        <v>0</v>
      </c>
      <c r="C39" s="14">
        <f t="shared" si="14"/>
        <v>0</v>
      </c>
      <c r="D39" s="15"/>
      <c r="E39" s="16"/>
      <c r="F39" s="16"/>
      <c r="G39" s="17"/>
      <c r="K39" s="9"/>
      <c r="N39" s="9" t="s">
        <v>26</v>
      </c>
    </row>
    <row r="40" spans="1:21">
      <c r="A40" s="13" t="s">
        <v>16</v>
      </c>
      <c r="B40" s="11">
        <v>0</v>
      </c>
      <c r="C40" s="14">
        <f>B40*0.5</f>
        <v>0</v>
      </c>
      <c r="D40" s="58"/>
      <c r="E40" s="59"/>
      <c r="F40" s="59"/>
      <c r="G40" s="60"/>
      <c r="J40" s="9" t="s">
        <v>26</v>
      </c>
      <c r="K40" s="9"/>
    </row>
    <row r="41" spans="1:21" s="32" customFormat="1">
      <c r="A41" s="19" t="s">
        <v>13</v>
      </c>
      <c r="B41" s="20">
        <v>0</v>
      </c>
      <c r="C41" s="21">
        <f>B41*4</f>
        <v>0</v>
      </c>
      <c r="D41" s="22" t="s">
        <v>6</v>
      </c>
      <c r="E41" s="23">
        <f>B41*1</f>
        <v>0</v>
      </c>
      <c r="F41" s="24"/>
      <c r="G41" s="24"/>
      <c r="I41" s="9"/>
      <c r="J41" s="9"/>
      <c r="K41" s="9"/>
      <c r="L41" s="9"/>
      <c r="M41" s="9"/>
      <c r="N41" s="9"/>
      <c r="O41" s="9"/>
      <c r="Q41" s="6"/>
      <c r="R41" s="35" t="s">
        <v>26</v>
      </c>
      <c r="S41" s="35"/>
      <c r="T41" s="35"/>
    </row>
    <row r="42" spans="1:21">
      <c r="A42" s="19" t="s">
        <v>9</v>
      </c>
      <c r="B42" s="20">
        <v>0</v>
      </c>
      <c r="C42" s="21">
        <f>B42*1</f>
        <v>0</v>
      </c>
      <c r="D42" s="22" t="s">
        <v>15</v>
      </c>
      <c r="E42" s="25">
        <f>B42*1</f>
        <v>0</v>
      </c>
      <c r="F42" s="24"/>
      <c r="G42" s="24"/>
      <c r="K42" s="9"/>
      <c r="Q42" s="36"/>
    </row>
    <row r="44" spans="1:21" s="169" customFormat="1">
      <c r="A44" s="169" t="s">
        <v>139</v>
      </c>
      <c r="C44" s="145"/>
      <c r="H44" s="170"/>
      <c r="I44" s="170"/>
      <c r="J44" s="170"/>
      <c r="K44" s="170"/>
      <c r="L44" s="170"/>
      <c r="M44" s="170"/>
      <c r="N44" s="170"/>
      <c r="O44" s="170"/>
      <c r="P44" s="170"/>
      <c r="R44" s="145"/>
      <c r="S44" s="171" t="s">
        <v>26</v>
      </c>
      <c r="T44" s="171"/>
      <c r="U44" s="171"/>
    </row>
    <row r="49" spans="17:20">
      <c r="Q49" s="36"/>
    </row>
    <row r="56" spans="17:20">
      <c r="Q56" s="36"/>
    </row>
    <row r="57" spans="17:20">
      <c r="Q57" s="32"/>
      <c r="R57" s="39"/>
      <c r="S57" s="39"/>
      <c r="T57" s="39"/>
    </row>
    <row r="58" spans="17:20">
      <c r="Q58" s="32"/>
      <c r="R58" s="39"/>
      <c r="S58" s="39"/>
      <c r="T58" s="39"/>
    </row>
    <row r="59" spans="17:20">
      <c r="Q59" s="32"/>
      <c r="R59" s="39"/>
      <c r="S59" s="39"/>
      <c r="T59" s="39"/>
    </row>
    <row r="60" spans="17:20">
      <c r="Q60" s="32"/>
      <c r="R60" s="39"/>
      <c r="S60" s="39"/>
      <c r="T60" s="39"/>
    </row>
    <row r="61" spans="17:20">
      <c r="Q61" s="32"/>
      <c r="R61" s="39"/>
      <c r="S61" s="39"/>
      <c r="T61" s="39"/>
    </row>
    <row r="63" spans="17:20">
      <c r="Q63" s="36"/>
    </row>
    <row r="66" spans="17:20">
      <c r="Q66" s="32"/>
      <c r="R66" s="39"/>
      <c r="S66" s="39"/>
      <c r="T66" s="39"/>
    </row>
    <row r="67" spans="17:20">
      <c r="Q67" s="9"/>
      <c r="R67" s="9"/>
      <c r="S67" s="9"/>
      <c r="T67" s="9"/>
    </row>
    <row r="68" spans="17:20">
      <c r="Q68" s="9"/>
      <c r="R68" s="9"/>
      <c r="S68" s="9"/>
      <c r="T68" s="9"/>
    </row>
  </sheetData>
  <mergeCells count="2">
    <mergeCell ref="D1:G1"/>
    <mergeCell ref="L1:O1"/>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sheetPr>
    <tabColor rgb="FF00FF00"/>
  </sheetPr>
  <dimension ref="A1:CB69"/>
  <sheetViews>
    <sheetView tabSelected="1" zoomScaleNormal="100" workbookViewId="0">
      <selection activeCell="A28" sqref="A28:XFD28"/>
    </sheetView>
  </sheetViews>
  <sheetFormatPr baseColWidth="10" defaultRowHeight="15"/>
  <cols>
    <col min="1" max="1" width="12.85546875" style="6" customWidth="1"/>
    <col min="2" max="2" width="7.85546875" style="35" customWidth="1"/>
    <col min="3" max="3" width="2.5703125" style="35" bestFit="1" customWidth="1"/>
    <col min="4" max="4" width="4.42578125" style="35" customWidth="1"/>
    <col min="5" max="5" width="4.5703125" style="35" bestFit="1" customWidth="1"/>
    <col min="6" max="6" width="2.5703125" style="35" bestFit="1" customWidth="1"/>
    <col min="7" max="7" width="4.42578125" style="35" customWidth="1"/>
    <col min="8" max="8" width="5.5703125" style="35" bestFit="1" customWidth="1"/>
    <col min="9" max="9" width="2.5703125" style="35" bestFit="1" customWidth="1"/>
    <col min="10" max="10" width="4.140625" style="35" bestFit="1" customWidth="1"/>
    <col min="11" max="11" width="6.7109375" style="35" customWidth="1"/>
    <col min="12" max="12" width="2.5703125" style="35" bestFit="1" customWidth="1"/>
    <col min="13" max="13" width="4.42578125" style="35" customWidth="1"/>
    <col min="14" max="14" width="6" style="35" customWidth="1"/>
    <col min="15" max="15" width="4.42578125" style="35" customWidth="1"/>
    <col min="16" max="16" width="5.5703125" style="35" bestFit="1" customWidth="1"/>
    <col min="17" max="17" width="2.5703125" style="35" bestFit="1" customWidth="1"/>
    <col min="18" max="18" width="4.140625" style="35" bestFit="1" customWidth="1"/>
    <col min="19" max="19" width="5.5703125" style="35" bestFit="1" customWidth="1"/>
    <col min="20" max="20" width="4.140625" style="35" bestFit="1" customWidth="1"/>
    <col min="21" max="21" width="5.5703125" style="35" bestFit="1" customWidth="1"/>
    <col min="22" max="22" width="2.5703125" style="35" bestFit="1" customWidth="1"/>
    <col min="23" max="23" width="4.140625" style="35" bestFit="1" customWidth="1"/>
    <col min="24" max="24" width="5.5703125" style="35" bestFit="1" customWidth="1"/>
    <col min="25" max="25" width="2.5703125" style="35" bestFit="1" customWidth="1"/>
    <col min="26" max="26" width="4.140625" style="35" bestFit="1" customWidth="1"/>
    <col min="27" max="27" width="5.5703125" style="35" bestFit="1" customWidth="1"/>
    <col min="28" max="28" width="2.5703125" style="35" bestFit="1" customWidth="1"/>
    <col min="29" max="29" width="4.140625" style="35" bestFit="1" customWidth="1"/>
    <col min="30" max="30" width="5.5703125" style="35" bestFit="1" customWidth="1"/>
    <col min="31" max="31" width="2.5703125" style="35" bestFit="1" customWidth="1"/>
    <col min="32" max="32" width="4.140625" style="35" bestFit="1" customWidth="1"/>
  </cols>
  <sheetData>
    <row r="1" spans="1:32" ht="23.25" thickBot="1">
      <c r="A1" s="7" t="s">
        <v>122</v>
      </c>
      <c r="B1" s="146" t="s">
        <v>55</v>
      </c>
      <c r="C1" s="146" t="s">
        <v>124</v>
      </c>
      <c r="D1" s="146" t="s">
        <v>121</v>
      </c>
      <c r="E1" s="106" t="s">
        <v>128</v>
      </c>
      <c r="F1" s="106" t="s">
        <v>124</v>
      </c>
      <c r="G1" s="106" t="s">
        <v>121</v>
      </c>
      <c r="H1" s="150" t="s">
        <v>125</v>
      </c>
      <c r="I1" s="150" t="s">
        <v>124</v>
      </c>
      <c r="J1" s="150" t="s">
        <v>121</v>
      </c>
      <c r="K1" s="146" t="s">
        <v>58</v>
      </c>
      <c r="L1" s="146" t="s">
        <v>124</v>
      </c>
      <c r="M1" s="146" t="s">
        <v>121</v>
      </c>
      <c r="N1" s="106" t="s">
        <v>59</v>
      </c>
      <c r="O1" s="106" t="s">
        <v>121</v>
      </c>
      <c r="P1" s="146" t="s">
        <v>60</v>
      </c>
      <c r="Q1" s="146" t="s">
        <v>124</v>
      </c>
      <c r="R1" s="146" t="s">
        <v>121</v>
      </c>
      <c r="S1" s="106" t="s">
        <v>61</v>
      </c>
      <c r="T1" s="106" t="s">
        <v>121</v>
      </c>
      <c r="U1" s="146" t="s">
        <v>129</v>
      </c>
      <c r="V1" s="146" t="s">
        <v>124</v>
      </c>
      <c r="W1" s="146" t="s">
        <v>121</v>
      </c>
      <c r="X1" s="106" t="s">
        <v>130</v>
      </c>
      <c r="Y1" s="106" t="s">
        <v>124</v>
      </c>
      <c r="Z1" s="106" t="s">
        <v>121</v>
      </c>
      <c r="AA1" s="146" t="s">
        <v>131</v>
      </c>
      <c r="AB1" s="146" t="s">
        <v>124</v>
      </c>
      <c r="AC1" s="146" t="s">
        <v>121</v>
      </c>
      <c r="AD1" s="106" t="s">
        <v>65</v>
      </c>
      <c r="AE1" s="106" t="s">
        <v>124</v>
      </c>
      <c r="AF1" s="106" t="s">
        <v>121</v>
      </c>
    </row>
    <row r="2" spans="1:32">
      <c r="A2" s="83" t="s">
        <v>84</v>
      </c>
      <c r="B2" s="147">
        <v>2000</v>
      </c>
      <c r="C2" s="147"/>
      <c r="D2" s="147"/>
      <c r="E2" s="107">
        <v>2000</v>
      </c>
      <c r="F2" s="107"/>
      <c r="G2" s="107"/>
      <c r="H2" s="151">
        <v>2000</v>
      </c>
      <c r="I2" s="151"/>
      <c r="J2" s="151"/>
      <c r="K2" s="147">
        <v>2000</v>
      </c>
      <c r="L2" s="147"/>
      <c r="M2" s="147"/>
      <c r="N2" s="107">
        <v>2000</v>
      </c>
      <c r="O2" s="107"/>
      <c r="P2" s="147">
        <v>2000</v>
      </c>
      <c r="Q2" s="147"/>
      <c r="R2" s="147"/>
      <c r="S2" s="107">
        <v>2000</v>
      </c>
      <c r="T2" s="107"/>
      <c r="U2" s="147">
        <v>2000</v>
      </c>
      <c r="V2" s="147"/>
      <c r="W2" s="147"/>
      <c r="X2" s="107">
        <v>2000</v>
      </c>
      <c r="Y2" s="107"/>
      <c r="Z2" s="107"/>
      <c r="AA2" s="147">
        <v>2000</v>
      </c>
      <c r="AB2" s="147"/>
      <c r="AC2" s="147"/>
      <c r="AD2" s="107">
        <v>2000</v>
      </c>
      <c r="AE2" s="107"/>
      <c r="AF2" s="107"/>
    </row>
    <row r="3" spans="1:32">
      <c r="A3" s="83" t="s">
        <v>85</v>
      </c>
      <c r="B3" s="147"/>
      <c r="C3" s="147"/>
      <c r="D3" s="147" t="s">
        <v>26</v>
      </c>
      <c r="E3" s="107"/>
      <c r="F3" s="107"/>
      <c r="G3" s="107" t="s">
        <v>26</v>
      </c>
      <c r="H3" s="151"/>
      <c r="I3" s="151"/>
      <c r="J3" s="151" t="s">
        <v>26</v>
      </c>
      <c r="K3" s="147"/>
      <c r="L3" s="147"/>
      <c r="M3" s="147" t="s">
        <v>26</v>
      </c>
      <c r="N3" s="107"/>
      <c r="O3" s="107" t="s">
        <v>26</v>
      </c>
      <c r="P3" s="147"/>
      <c r="Q3" s="147"/>
      <c r="R3" s="147" t="s">
        <v>26</v>
      </c>
      <c r="S3" s="107"/>
      <c r="T3" s="107" t="s">
        <v>26</v>
      </c>
      <c r="U3" s="147"/>
      <c r="V3" s="147"/>
      <c r="W3" s="147" t="s">
        <v>26</v>
      </c>
      <c r="X3" s="107"/>
      <c r="Y3" s="107"/>
      <c r="Z3" s="107" t="s">
        <v>26</v>
      </c>
      <c r="AA3" s="147"/>
      <c r="AB3" s="147"/>
      <c r="AC3" s="147" t="s">
        <v>26</v>
      </c>
      <c r="AD3" s="107"/>
      <c r="AE3" s="107"/>
      <c r="AF3" s="107" t="s">
        <v>26</v>
      </c>
    </row>
    <row r="4" spans="1:32">
      <c r="A4" s="10" t="s">
        <v>6</v>
      </c>
      <c r="B4" s="148">
        <f>B2*0.01447</f>
        <v>28.94</v>
      </c>
      <c r="C4" s="148" t="s">
        <v>26</v>
      </c>
      <c r="D4" s="148">
        <f>SUM(B4:C4)</f>
        <v>28.94</v>
      </c>
      <c r="E4" s="108">
        <f>E2*0.01447</f>
        <v>28.94</v>
      </c>
      <c r="F4" s="108" t="s">
        <v>26</v>
      </c>
      <c r="G4" s="108">
        <f>SUM(E4:F4)</f>
        <v>28.94</v>
      </c>
      <c r="H4" s="152">
        <f>H2*0.01447</f>
        <v>28.94</v>
      </c>
      <c r="I4" s="152">
        <f>Westen!E19</f>
        <v>0</v>
      </c>
      <c r="J4" s="152">
        <f>SUM(H4:I4)</f>
        <v>28.94</v>
      </c>
      <c r="K4" s="148">
        <f>K2*0.01447</f>
        <v>28.94</v>
      </c>
      <c r="L4" s="148">
        <f>Westen!E27</f>
        <v>0</v>
      </c>
      <c r="M4" s="148">
        <f>SUM(K4:L4)</f>
        <v>28.94</v>
      </c>
      <c r="N4" s="108">
        <f>N2*0.01447</f>
        <v>28.94</v>
      </c>
      <c r="O4" s="108">
        <f t="shared" ref="O4:O23" si="0">SUM(N4:N4)</f>
        <v>28.94</v>
      </c>
      <c r="P4" s="148">
        <f>P2*0.01447</f>
        <v>28.94</v>
      </c>
      <c r="Q4" s="148">
        <f>Westen!E41</f>
        <v>0</v>
      </c>
      <c r="R4" s="148">
        <f>SUM(P4:Q4)</f>
        <v>28.94</v>
      </c>
      <c r="S4" s="108">
        <f>S2*0.01447</f>
        <v>28.94</v>
      </c>
      <c r="T4" s="108">
        <f t="shared" ref="T4:T23" si="1">SUM(S4:S4)</f>
        <v>28.94</v>
      </c>
      <c r="U4" s="148">
        <f>U2*0.01447</f>
        <v>28.94</v>
      </c>
      <c r="V4" s="148" t="s">
        <v>26</v>
      </c>
      <c r="W4" s="148">
        <f>SUM(U4:V4)</f>
        <v>28.94</v>
      </c>
      <c r="X4" s="108">
        <f>X2*0.01447</f>
        <v>28.94</v>
      </c>
      <c r="Y4" s="108">
        <f>Westen!M20</f>
        <v>0</v>
      </c>
      <c r="Z4" s="108">
        <f>SUM(X4:Y4)</f>
        <v>28.94</v>
      </c>
      <c r="AA4" s="148">
        <f>AA2*0.01447</f>
        <v>28.94</v>
      </c>
      <c r="AB4" s="148">
        <f>(Westen!M26+Westen!M27)</f>
        <v>0</v>
      </c>
      <c r="AC4" s="148">
        <f>SUM(AA4:AB4)</f>
        <v>28.94</v>
      </c>
      <c r="AD4" s="108">
        <f>AD2*0.01447</f>
        <v>28.94</v>
      </c>
      <c r="AE4" s="108">
        <f>Westen!M33</f>
        <v>0</v>
      </c>
      <c r="AF4" s="108">
        <f>SUM(AD4:AE4)</f>
        <v>28.94</v>
      </c>
    </row>
    <row r="5" spans="1:32">
      <c r="A5" s="10" t="s">
        <v>18</v>
      </c>
      <c r="B5" s="148">
        <f>B2*0.02895</f>
        <v>57.9</v>
      </c>
      <c r="C5" s="148" t="s">
        <v>26</v>
      </c>
      <c r="D5" s="148">
        <f t="shared" ref="D5:D23" si="2">SUM(B5:C5)</f>
        <v>57.9</v>
      </c>
      <c r="E5" s="108">
        <f>E2*0.02895</f>
        <v>57.9</v>
      </c>
      <c r="F5" s="108" t="s">
        <v>26</v>
      </c>
      <c r="G5" s="108">
        <f t="shared" ref="G5:G23" si="3">SUM(E5:F5)</f>
        <v>57.9</v>
      </c>
      <c r="H5" s="152">
        <f>H2*0.02895</f>
        <v>57.9</v>
      </c>
      <c r="I5" s="152" t="s">
        <v>26</v>
      </c>
      <c r="J5" s="152">
        <f t="shared" ref="J5:J23" si="4">SUM(H5:I5)</f>
        <v>57.9</v>
      </c>
      <c r="K5" s="148">
        <f>K2*0.02895</f>
        <v>57.9</v>
      </c>
      <c r="L5" s="148" t="s">
        <v>26</v>
      </c>
      <c r="M5" s="148">
        <f t="shared" ref="M5:M23" si="5">SUM(K5:L5)</f>
        <v>57.9</v>
      </c>
      <c r="N5" s="108">
        <f>N2*0.02895</f>
        <v>57.9</v>
      </c>
      <c r="O5" s="108">
        <f t="shared" si="0"/>
        <v>57.9</v>
      </c>
      <c r="P5" s="148">
        <f>P2*0.02895</f>
        <v>57.9</v>
      </c>
      <c r="Q5" s="148" t="s">
        <v>26</v>
      </c>
      <c r="R5" s="148">
        <f t="shared" ref="R5:R23" si="6">SUM(P5:Q5)</f>
        <v>57.9</v>
      </c>
      <c r="S5" s="108">
        <f>S2*0.02895</f>
        <v>57.9</v>
      </c>
      <c r="T5" s="108">
        <f t="shared" si="1"/>
        <v>57.9</v>
      </c>
      <c r="U5" s="148">
        <f>U2*0.02895</f>
        <v>57.9</v>
      </c>
      <c r="V5" s="148" t="s">
        <v>26</v>
      </c>
      <c r="W5" s="148">
        <f t="shared" ref="W5:W23" si="7">SUM(U5:V5)</f>
        <v>57.9</v>
      </c>
      <c r="X5" s="108">
        <f>X2*0.02895</f>
        <v>57.9</v>
      </c>
      <c r="Y5" s="108" t="s">
        <v>26</v>
      </c>
      <c r="Z5" s="108">
        <f t="shared" ref="Z5:Z23" si="8">SUM(X5:Y5)</f>
        <v>57.9</v>
      </c>
      <c r="AA5" s="148">
        <f>AA2*0.02895</f>
        <v>57.9</v>
      </c>
      <c r="AB5" s="148" t="s">
        <v>26</v>
      </c>
      <c r="AC5" s="148">
        <f t="shared" ref="AC5:AC23" si="9">SUM(AA5:AB5)</f>
        <v>57.9</v>
      </c>
      <c r="AD5" s="108">
        <f>AD2*0.02895</f>
        <v>57.9</v>
      </c>
      <c r="AE5" s="108" t="s">
        <v>26</v>
      </c>
      <c r="AF5" s="108">
        <f t="shared" ref="AF5:AF23" si="10">SUM(AD5:AE5)</f>
        <v>57.9</v>
      </c>
    </row>
    <row r="6" spans="1:32">
      <c r="A6" s="10" t="s">
        <v>3</v>
      </c>
      <c r="B6" s="148">
        <f>B2*0.03039</f>
        <v>60.78</v>
      </c>
      <c r="C6" s="148" t="s">
        <v>26</v>
      </c>
      <c r="D6" s="148">
        <f t="shared" si="2"/>
        <v>60.78</v>
      </c>
      <c r="E6" s="108">
        <f>E2*0.03039</f>
        <v>60.78</v>
      </c>
      <c r="F6" s="108" t="s">
        <v>26</v>
      </c>
      <c r="G6" s="108">
        <f t="shared" si="3"/>
        <v>60.78</v>
      </c>
      <c r="H6" s="152">
        <f>H2*0.03039</f>
        <v>60.78</v>
      </c>
      <c r="I6" s="152" t="s">
        <v>26</v>
      </c>
      <c r="J6" s="152">
        <f t="shared" si="4"/>
        <v>60.78</v>
      </c>
      <c r="K6" s="148">
        <f>K2*0.03039</f>
        <v>60.78</v>
      </c>
      <c r="L6" s="148" t="s">
        <v>26</v>
      </c>
      <c r="M6" s="148">
        <f t="shared" si="5"/>
        <v>60.78</v>
      </c>
      <c r="N6" s="108">
        <f>N2*0.03039</f>
        <v>60.78</v>
      </c>
      <c r="O6" s="108">
        <f t="shared" si="0"/>
        <v>60.78</v>
      </c>
      <c r="P6" s="148">
        <f>P2*0.03039</f>
        <v>60.78</v>
      </c>
      <c r="Q6" s="148" t="s">
        <v>26</v>
      </c>
      <c r="R6" s="148">
        <f t="shared" si="6"/>
        <v>60.78</v>
      </c>
      <c r="S6" s="108">
        <f>S2*0.03039</f>
        <v>60.78</v>
      </c>
      <c r="T6" s="108">
        <f t="shared" si="1"/>
        <v>60.78</v>
      </c>
      <c r="U6" s="148">
        <f>U2*0.03039</f>
        <v>60.78</v>
      </c>
      <c r="V6" s="148" t="s">
        <v>26</v>
      </c>
      <c r="W6" s="148">
        <f t="shared" si="7"/>
        <v>60.78</v>
      </c>
      <c r="X6" s="108">
        <f>X2*0.03039</f>
        <v>60.78</v>
      </c>
      <c r="Y6" s="108">
        <f>Westen!M21</f>
        <v>0</v>
      </c>
      <c r="Z6" s="108">
        <f t="shared" si="8"/>
        <v>60.78</v>
      </c>
      <c r="AA6" s="148">
        <f>AA2*0.03039</f>
        <v>60.78</v>
      </c>
      <c r="AB6" s="148">
        <f>Westen!M28</f>
        <v>0</v>
      </c>
      <c r="AC6" s="148">
        <f t="shared" si="9"/>
        <v>60.78</v>
      </c>
      <c r="AD6" s="108">
        <f>AD2*0.03039</f>
        <v>60.78</v>
      </c>
      <c r="AE6" s="108" t="s">
        <v>26</v>
      </c>
      <c r="AF6" s="108">
        <f t="shared" si="10"/>
        <v>60.78</v>
      </c>
    </row>
    <row r="7" spans="1:32">
      <c r="A7" s="10" t="s">
        <v>5</v>
      </c>
      <c r="B7" s="148">
        <f>B2*0.01447</f>
        <v>28.94</v>
      </c>
      <c r="C7" s="148"/>
      <c r="D7" s="148">
        <f t="shared" si="2"/>
        <v>28.94</v>
      </c>
      <c r="E7" s="108">
        <f>E2*0.01447</f>
        <v>28.94</v>
      </c>
      <c r="F7" s="108"/>
      <c r="G7" s="108">
        <f t="shared" si="3"/>
        <v>28.94</v>
      </c>
      <c r="H7" s="152">
        <f>H2*0.01447</f>
        <v>28.94</v>
      </c>
      <c r="I7" s="152"/>
      <c r="J7" s="152">
        <f t="shared" si="4"/>
        <v>28.94</v>
      </c>
      <c r="K7" s="148">
        <f>K2*0.01447</f>
        <v>28.94</v>
      </c>
      <c r="L7" s="148"/>
      <c r="M7" s="148">
        <f t="shared" si="5"/>
        <v>28.94</v>
      </c>
      <c r="N7" s="108">
        <f>N2*0.01447</f>
        <v>28.94</v>
      </c>
      <c r="O7" s="108">
        <f t="shared" si="0"/>
        <v>28.94</v>
      </c>
      <c r="P7" s="148">
        <f>P2*0.01447</f>
        <v>28.94</v>
      </c>
      <c r="Q7" s="148"/>
      <c r="R7" s="148">
        <f t="shared" si="6"/>
        <v>28.94</v>
      </c>
      <c r="S7" s="108">
        <f>S2*0.01447</f>
        <v>28.94</v>
      </c>
      <c r="T7" s="108">
        <f t="shared" si="1"/>
        <v>28.94</v>
      </c>
      <c r="U7" s="148">
        <f>U2*0.01447</f>
        <v>28.94</v>
      </c>
      <c r="V7" s="148"/>
      <c r="W7" s="148">
        <f t="shared" si="7"/>
        <v>28.94</v>
      </c>
      <c r="X7" s="108">
        <f>X2*0.01447</f>
        <v>28.94</v>
      </c>
      <c r="Y7" s="108"/>
      <c r="Z7" s="108">
        <f t="shared" si="8"/>
        <v>28.94</v>
      </c>
      <c r="AA7" s="148">
        <f>AA2*0.01447</f>
        <v>28.94</v>
      </c>
      <c r="AB7" s="148"/>
      <c r="AC7" s="148">
        <f t="shared" si="9"/>
        <v>28.94</v>
      </c>
      <c r="AD7" s="108">
        <f>AD2*0.01447</f>
        <v>28.94</v>
      </c>
      <c r="AE7" s="108"/>
      <c r="AF7" s="108">
        <f t="shared" si="10"/>
        <v>28.94</v>
      </c>
    </row>
    <row r="8" spans="1:32">
      <c r="A8" s="10" t="s">
        <v>17</v>
      </c>
      <c r="B8" s="148">
        <f>B2*0.01158</f>
        <v>23.16</v>
      </c>
      <c r="C8" s="148">
        <f>Westen!E7</f>
        <v>0</v>
      </c>
      <c r="D8" s="148">
        <f t="shared" si="2"/>
        <v>23.16</v>
      </c>
      <c r="E8" s="108">
        <f>E2*0.01158</f>
        <v>23.16</v>
      </c>
      <c r="F8" s="108">
        <f>Westen!E14</f>
        <v>0</v>
      </c>
      <c r="G8" s="108">
        <f t="shared" si="3"/>
        <v>23.16</v>
      </c>
      <c r="H8" s="152">
        <f>H2*0.01158</f>
        <v>23.16</v>
      </c>
      <c r="I8" s="152">
        <f>Westen!E21</f>
        <v>0</v>
      </c>
      <c r="J8" s="152">
        <f t="shared" si="4"/>
        <v>23.16</v>
      </c>
      <c r="K8" s="148">
        <f>K2*0.01158</f>
        <v>23.16</v>
      </c>
      <c r="L8" s="148">
        <f>Westen!E28</f>
        <v>0</v>
      </c>
      <c r="M8" s="148">
        <f t="shared" si="5"/>
        <v>23.16</v>
      </c>
      <c r="N8" s="108">
        <f>N2*0.01158</f>
        <v>23.16</v>
      </c>
      <c r="O8" s="108">
        <f t="shared" si="0"/>
        <v>23.16</v>
      </c>
      <c r="P8" s="148">
        <f>P2*0.01158</f>
        <v>23.16</v>
      </c>
      <c r="Q8" s="148"/>
      <c r="R8" s="148">
        <f t="shared" si="6"/>
        <v>23.16</v>
      </c>
      <c r="S8" s="108">
        <f>S2*0.01158</f>
        <v>23.16</v>
      </c>
      <c r="T8" s="108">
        <f t="shared" si="1"/>
        <v>23.16</v>
      </c>
      <c r="U8" s="148">
        <f>U2*0.01158</f>
        <v>23.16</v>
      </c>
      <c r="V8" s="148"/>
      <c r="W8" s="148">
        <f t="shared" si="7"/>
        <v>23.16</v>
      </c>
      <c r="X8" s="108">
        <f>X2*0.01158</f>
        <v>23.16</v>
      </c>
      <c r="Y8" s="108"/>
      <c r="Z8" s="108">
        <f t="shared" si="8"/>
        <v>23.16</v>
      </c>
      <c r="AA8" s="148">
        <f>AA2*0.01158</f>
        <v>23.16</v>
      </c>
      <c r="AB8" s="148"/>
      <c r="AC8" s="148">
        <f t="shared" si="9"/>
        <v>23.16</v>
      </c>
      <c r="AD8" s="108">
        <f>AD2*0.01158</f>
        <v>23.16</v>
      </c>
      <c r="AE8" s="108"/>
      <c r="AF8" s="108">
        <f t="shared" si="10"/>
        <v>23.16</v>
      </c>
    </row>
    <row r="9" spans="1:32">
      <c r="A9" s="10" t="s">
        <v>19</v>
      </c>
      <c r="B9" s="148">
        <f>B2*0.01158</f>
        <v>23.16</v>
      </c>
      <c r="C9" s="148" t="s">
        <v>26</v>
      </c>
      <c r="D9" s="148">
        <f t="shared" si="2"/>
        <v>23.16</v>
      </c>
      <c r="E9" s="108">
        <f>E2*0.01158</f>
        <v>23.16</v>
      </c>
      <c r="F9" s="108" t="s">
        <v>26</v>
      </c>
      <c r="G9" s="108">
        <f t="shared" si="3"/>
        <v>23.16</v>
      </c>
      <c r="H9" s="152">
        <f>H2*0.01158</f>
        <v>23.16</v>
      </c>
      <c r="I9" s="152" t="s">
        <v>26</v>
      </c>
      <c r="J9" s="152">
        <f t="shared" si="4"/>
        <v>23.16</v>
      </c>
      <c r="K9" s="148">
        <f>K2*0.01158</f>
        <v>23.16</v>
      </c>
      <c r="L9" s="148">
        <f>Westen!G27</f>
        <v>0</v>
      </c>
      <c r="M9" s="148">
        <f t="shared" si="5"/>
        <v>23.16</v>
      </c>
      <c r="N9" s="108">
        <f>N2*0.01158</f>
        <v>23.16</v>
      </c>
      <c r="O9" s="108">
        <f t="shared" si="0"/>
        <v>23.16</v>
      </c>
      <c r="P9" s="148">
        <f>P2*0.01158</f>
        <v>23.16</v>
      </c>
      <c r="Q9" s="148" t="s">
        <v>26</v>
      </c>
      <c r="R9" s="148">
        <f t="shared" si="6"/>
        <v>23.16</v>
      </c>
      <c r="S9" s="108">
        <f>S2*0.01158</f>
        <v>23.16</v>
      </c>
      <c r="T9" s="108">
        <f t="shared" si="1"/>
        <v>23.16</v>
      </c>
      <c r="U9" s="148">
        <f>U2*0.01158</f>
        <v>23.16</v>
      </c>
      <c r="V9" s="148" t="s">
        <v>26</v>
      </c>
      <c r="W9" s="148">
        <f t="shared" si="7"/>
        <v>23.16</v>
      </c>
      <c r="X9" s="108">
        <f>X2*0.01158</f>
        <v>23.16</v>
      </c>
      <c r="Y9" s="108">
        <f>Westen!O20</f>
        <v>0</v>
      </c>
      <c r="Z9" s="108">
        <f t="shared" si="8"/>
        <v>23.16</v>
      </c>
      <c r="AA9" s="148">
        <f>AA2*0.01158</f>
        <v>23.16</v>
      </c>
      <c r="AB9" s="148">
        <f>Westen!O27</f>
        <v>0</v>
      </c>
      <c r="AC9" s="148">
        <f t="shared" si="9"/>
        <v>23.16</v>
      </c>
      <c r="AD9" s="108">
        <f>AD2*0.01158</f>
        <v>23.16</v>
      </c>
      <c r="AE9" s="108" t="s">
        <v>26</v>
      </c>
      <c r="AF9" s="108">
        <f t="shared" si="10"/>
        <v>23.16</v>
      </c>
    </row>
    <row r="10" spans="1:32">
      <c r="A10" s="10" t="s">
        <v>7</v>
      </c>
      <c r="B10" s="148">
        <f>B2*0.01158</f>
        <v>23.16</v>
      </c>
      <c r="C10" s="148">
        <f>Westen!E6</f>
        <v>0</v>
      </c>
      <c r="D10" s="148">
        <f t="shared" si="2"/>
        <v>23.16</v>
      </c>
      <c r="E10" s="108">
        <f>E2*0.01158</f>
        <v>23.16</v>
      </c>
      <c r="F10" s="108"/>
      <c r="G10" s="108">
        <f t="shared" si="3"/>
        <v>23.16</v>
      </c>
      <c r="H10" s="152">
        <f>H2*0.01158</f>
        <v>23.16</v>
      </c>
      <c r="I10" s="152">
        <f>Westen!E20</f>
        <v>0</v>
      </c>
      <c r="J10" s="152">
        <f t="shared" si="4"/>
        <v>23.16</v>
      </c>
      <c r="K10" s="148">
        <f>K2*0.01158</f>
        <v>23.16</v>
      </c>
      <c r="L10" s="148"/>
      <c r="M10" s="148">
        <f t="shared" si="5"/>
        <v>23.16</v>
      </c>
      <c r="N10" s="108">
        <f>N2*0.01158</f>
        <v>23.16</v>
      </c>
      <c r="O10" s="108">
        <f t="shared" si="0"/>
        <v>23.16</v>
      </c>
      <c r="P10" s="148">
        <f>P2*0.01158</f>
        <v>23.16</v>
      </c>
      <c r="Q10" s="148" t="s">
        <v>26</v>
      </c>
      <c r="R10" s="148">
        <f t="shared" si="6"/>
        <v>23.16</v>
      </c>
      <c r="S10" s="108">
        <f>S2*0.01158</f>
        <v>23.16</v>
      </c>
      <c r="T10" s="108">
        <f t="shared" si="1"/>
        <v>23.16</v>
      </c>
      <c r="U10" s="148">
        <f>U2*0.01158</f>
        <v>23.16</v>
      </c>
      <c r="V10" s="148">
        <f>Westen!M14</f>
        <v>0</v>
      </c>
      <c r="W10" s="148">
        <f t="shared" si="7"/>
        <v>23.16</v>
      </c>
      <c r="X10" s="108">
        <f>X2*0.01158</f>
        <v>23.16</v>
      </c>
      <c r="Y10" s="108" t="s">
        <v>26</v>
      </c>
      <c r="Z10" s="108">
        <f t="shared" si="8"/>
        <v>23.16</v>
      </c>
      <c r="AA10" s="148">
        <f>AA2*0.01158</f>
        <v>23.16</v>
      </c>
      <c r="AB10" s="148" t="s">
        <v>26</v>
      </c>
      <c r="AC10" s="148">
        <f t="shared" si="9"/>
        <v>23.16</v>
      </c>
      <c r="AD10" s="108">
        <f>AD2*0.01158</f>
        <v>23.16</v>
      </c>
      <c r="AE10" s="108">
        <f>Westen!M34</f>
        <v>0</v>
      </c>
      <c r="AF10" s="108">
        <f t="shared" si="10"/>
        <v>23.16</v>
      </c>
    </row>
    <row r="11" spans="1:32">
      <c r="A11" s="10" t="s">
        <v>13</v>
      </c>
      <c r="B11" s="148">
        <f>B2*0.00579</f>
        <v>11.58</v>
      </c>
      <c r="C11" s="148" t="s">
        <v>26</v>
      </c>
      <c r="D11" s="148">
        <f t="shared" si="2"/>
        <v>11.58</v>
      </c>
      <c r="E11" s="108">
        <f>E2*0.00579</f>
        <v>11.58</v>
      </c>
      <c r="F11" s="108" t="s">
        <v>26</v>
      </c>
      <c r="G11" s="108">
        <f t="shared" si="3"/>
        <v>11.58</v>
      </c>
      <c r="H11" s="152">
        <f>H2*0.00579</f>
        <v>11.58</v>
      </c>
      <c r="I11" s="152" t="s">
        <v>26</v>
      </c>
      <c r="J11" s="152">
        <f t="shared" si="4"/>
        <v>11.58</v>
      </c>
      <c r="K11" s="148">
        <f>K2*0.00579</f>
        <v>11.58</v>
      </c>
      <c r="L11" s="148" t="s">
        <v>26</v>
      </c>
      <c r="M11" s="148">
        <f t="shared" si="5"/>
        <v>11.58</v>
      </c>
      <c r="N11" s="108">
        <f>N2*0.00579</f>
        <v>11.58</v>
      </c>
      <c r="O11" s="108">
        <f t="shared" si="0"/>
        <v>11.58</v>
      </c>
      <c r="P11" s="148">
        <f>P2*0.00579</f>
        <v>11.58</v>
      </c>
      <c r="Q11" s="148" t="s">
        <v>26</v>
      </c>
      <c r="R11" s="148">
        <f t="shared" si="6"/>
        <v>11.58</v>
      </c>
      <c r="S11" s="108">
        <f>S2*0.00579</f>
        <v>11.58</v>
      </c>
      <c r="T11" s="108">
        <f t="shared" si="1"/>
        <v>11.58</v>
      </c>
      <c r="U11" s="148">
        <f>U2*0.00579</f>
        <v>11.58</v>
      </c>
      <c r="V11" s="148" t="s">
        <v>26</v>
      </c>
      <c r="W11" s="148">
        <f t="shared" si="7"/>
        <v>11.58</v>
      </c>
      <c r="X11" s="108">
        <f>X2*0.00579</f>
        <v>11.58</v>
      </c>
      <c r="Y11" s="108" t="s">
        <v>26</v>
      </c>
      <c r="Z11" s="108">
        <f t="shared" si="8"/>
        <v>11.58</v>
      </c>
      <c r="AA11" s="148">
        <f>AA2*0.00579</f>
        <v>11.58</v>
      </c>
      <c r="AB11" s="148" t="s">
        <v>26</v>
      </c>
      <c r="AC11" s="148">
        <f t="shared" si="9"/>
        <v>11.58</v>
      </c>
      <c r="AD11" s="108">
        <f>AD2*0.00579</f>
        <v>11.58</v>
      </c>
      <c r="AE11" s="108">
        <f>Westen!M35</f>
        <v>0</v>
      </c>
      <c r="AF11" s="108">
        <f t="shared" si="10"/>
        <v>11.58</v>
      </c>
    </row>
    <row r="12" spans="1:32">
      <c r="A12" s="10" t="s">
        <v>11</v>
      </c>
      <c r="B12" s="148">
        <f>B2*0.00868</f>
        <v>17.36</v>
      </c>
      <c r="C12" s="148"/>
      <c r="D12" s="148">
        <f t="shared" si="2"/>
        <v>17.36</v>
      </c>
      <c r="E12" s="108">
        <f>E2*0.00868</f>
        <v>17.36</v>
      </c>
      <c r="F12" s="108"/>
      <c r="G12" s="108">
        <f t="shared" si="3"/>
        <v>17.36</v>
      </c>
      <c r="H12" s="152">
        <f>H2*0.00868</f>
        <v>17.36</v>
      </c>
      <c r="I12" s="152"/>
      <c r="J12" s="152">
        <f t="shared" si="4"/>
        <v>17.36</v>
      </c>
      <c r="K12" s="148">
        <f>K2*0.00868</f>
        <v>17.36</v>
      </c>
      <c r="L12" s="148"/>
      <c r="M12" s="148">
        <f t="shared" si="5"/>
        <v>17.36</v>
      </c>
      <c r="N12" s="108">
        <f>N2*0.00868</f>
        <v>17.36</v>
      </c>
      <c r="O12" s="108">
        <f t="shared" si="0"/>
        <v>17.36</v>
      </c>
      <c r="P12" s="148">
        <f>P2*0.00868</f>
        <v>17.36</v>
      </c>
      <c r="Q12" s="148"/>
      <c r="R12" s="148">
        <f t="shared" si="6"/>
        <v>17.36</v>
      </c>
      <c r="S12" s="108">
        <f>S2*0.00868</f>
        <v>17.36</v>
      </c>
      <c r="T12" s="108">
        <f t="shared" si="1"/>
        <v>17.36</v>
      </c>
      <c r="U12" s="148">
        <f>U2*0.00868</f>
        <v>17.36</v>
      </c>
      <c r="V12" s="148"/>
      <c r="W12" s="148">
        <f t="shared" si="7"/>
        <v>17.36</v>
      </c>
      <c r="X12" s="108">
        <f>X2*0.00868</f>
        <v>17.36</v>
      </c>
      <c r="Y12" s="108"/>
      <c r="Z12" s="108">
        <f t="shared" si="8"/>
        <v>17.36</v>
      </c>
      <c r="AA12" s="148">
        <f>AA2*0.00868</f>
        <v>17.36</v>
      </c>
      <c r="AB12" s="148"/>
      <c r="AC12" s="148">
        <f t="shared" si="9"/>
        <v>17.36</v>
      </c>
      <c r="AD12" s="108">
        <f>AD2*0.00868</f>
        <v>17.36</v>
      </c>
      <c r="AE12" s="108"/>
      <c r="AF12" s="108">
        <f t="shared" si="10"/>
        <v>17.36</v>
      </c>
    </row>
    <row r="13" spans="1:32">
      <c r="A13" s="10" t="s">
        <v>10</v>
      </c>
      <c r="B13" s="148">
        <f>B2*0.01158</f>
        <v>23.16</v>
      </c>
      <c r="C13" s="148"/>
      <c r="D13" s="148">
        <f t="shared" si="2"/>
        <v>23.16</v>
      </c>
      <c r="E13" s="108">
        <f>E2*0.01158</f>
        <v>23.16</v>
      </c>
      <c r="F13" s="108"/>
      <c r="G13" s="108">
        <f t="shared" si="3"/>
        <v>23.16</v>
      </c>
      <c r="H13" s="152">
        <f>H2*0.01158</f>
        <v>23.16</v>
      </c>
      <c r="I13" s="152"/>
      <c r="J13" s="152">
        <f t="shared" si="4"/>
        <v>23.16</v>
      </c>
      <c r="K13" s="148">
        <f>K2*0.01158</f>
        <v>23.16</v>
      </c>
      <c r="L13" s="148"/>
      <c r="M13" s="148">
        <f t="shared" si="5"/>
        <v>23.16</v>
      </c>
      <c r="N13" s="108">
        <f>N2*0.01158</f>
        <v>23.16</v>
      </c>
      <c r="O13" s="108">
        <f t="shared" si="0"/>
        <v>23.16</v>
      </c>
      <c r="P13" s="148">
        <f>P2*0.01158</f>
        <v>23.16</v>
      </c>
      <c r="Q13" s="148"/>
      <c r="R13" s="148">
        <f t="shared" si="6"/>
        <v>23.16</v>
      </c>
      <c r="S13" s="108">
        <f>S2*0.01158</f>
        <v>23.16</v>
      </c>
      <c r="T13" s="108">
        <f t="shared" si="1"/>
        <v>23.16</v>
      </c>
      <c r="U13" s="148">
        <f>U2*0.01158</f>
        <v>23.16</v>
      </c>
      <c r="V13" s="148"/>
      <c r="W13" s="148">
        <f t="shared" si="7"/>
        <v>23.16</v>
      </c>
      <c r="X13" s="108">
        <f>X2*0.01158</f>
        <v>23.16</v>
      </c>
      <c r="Y13" s="108"/>
      <c r="Z13" s="108">
        <f t="shared" si="8"/>
        <v>23.16</v>
      </c>
      <c r="AA13" s="148">
        <f>AA2*0.01158</f>
        <v>23.16</v>
      </c>
      <c r="AB13" s="148"/>
      <c r="AC13" s="148">
        <f t="shared" si="9"/>
        <v>23.16</v>
      </c>
      <c r="AD13" s="108">
        <f>AD2*0.01158</f>
        <v>23.16</v>
      </c>
      <c r="AE13" s="108"/>
      <c r="AF13" s="108">
        <f t="shared" si="10"/>
        <v>23.16</v>
      </c>
    </row>
    <row r="14" spans="1:32">
      <c r="A14" s="10" t="s">
        <v>15</v>
      </c>
      <c r="B14" s="148">
        <f>B2*0.00579</f>
        <v>11.58</v>
      </c>
      <c r="C14" s="148"/>
      <c r="D14" s="148">
        <f t="shared" si="2"/>
        <v>11.58</v>
      </c>
      <c r="E14" s="108">
        <f>E2*0.00579</f>
        <v>11.58</v>
      </c>
      <c r="F14" s="108">
        <f>Westen!E13</f>
        <v>0</v>
      </c>
      <c r="G14" s="108">
        <f t="shared" si="3"/>
        <v>11.58</v>
      </c>
      <c r="H14" s="152">
        <f>H2*0.00579</f>
        <v>11.58</v>
      </c>
      <c r="I14" s="152" t="s">
        <v>26</v>
      </c>
      <c r="J14" s="152">
        <f t="shared" si="4"/>
        <v>11.58</v>
      </c>
      <c r="K14" s="148">
        <f>K2*0.00579</f>
        <v>11.58</v>
      </c>
      <c r="L14" s="148"/>
      <c r="M14" s="148">
        <f t="shared" si="5"/>
        <v>11.58</v>
      </c>
      <c r="N14" s="108">
        <f>N2*0.00579</f>
        <v>11.58</v>
      </c>
      <c r="O14" s="108">
        <f t="shared" si="0"/>
        <v>11.58</v>
      </c>
      <c r="P14" s="148">
        <f>P2*0.00579</f>
        <v>11.58</v>
      </c>
      <c r="Q14" s="148">
        <f>Westen!E42</f>
        <v>0</v>
      </c>
      <c r="R14" s="148">
        <f t="shared" si="6"/>
        <v>11.58</v>
      </c>
      <c r="S14" s="108">
        <f>S2*0.00579</f>
        <v>11.58</v>
      </c>
      <c r="T14" s="108">
        <f t="shared" si="1"/>
        <v>11.58</v>
      </c>
      <c r="U14" s="148">
        <f>U2*0.00579</f>
        <v>11.58</v>
      </c>
      <c r="V14" s="148" t="s">
        <v>26</v>
      </c>
      <c r="W14" s="148">
        <f t="shared" si="7"/>
        <v>11.58</v>
      </c>
      <c r="X14" s="108">
        <f>X2*0.00579</f>
        <v>11.58</v>
      </c>
      <c r="Y14" s="108" t="s">
        <v>26</v>
      </c>
      <c r="Z14" s="108">
        <f t="shared" si="8"/>
        <v>11.58</v>
      </c>
      <c r="AA14" s="148">
        <f>AA2*0.00579</f>
        <v>11.58</v>
      </c>
      <c r="AB14" s="148" t="s">
        <v>26</v>
      </c>
      <c r="AC14" s="148">
        <f t="shared" si="9"/>
        <v>11.58</v>
      </c>
      <c r="AD14" s="108">
        <f>AD2*0.00579</f>
        <v>11.58</v>
      </c>
      <c r="AE14" s="108" t="s">
        <v>26</v>
      </c>
      <c r="AF14" s="108">
        <f t="shared" si="10"/>
        <v>11.58</v>
      </c>
    </row>
    <row r="15" spans="1:32">
      <c r="A15" s="10" t="s">
        <v>0</v>
      </c>
      <c r="B15" s="148">
        <f>B2*0.01737</f>
        <v>34.74</v>
      </c>
      <c r="C15" s="148"/>
      <c r="D15" s="148">
        <f t="shared" si="2"/>
        <v>34.74</v>
      </c>
      <c r="E15" s="108">
        <f>E2*0.01737</f>
        <v>34.74</v>
      </c>
      <c r="F15" s="108"/>
      <c r="G15" s="108">
        <f t="shared" si="3"/>
        <v>34.74</v>
      </c>
      <c r="H15" s="152">
        <f>H2*0.01737</f>
        <v>34.74</v>
      </c>
      <c r="I15" s="152"/>
      <c r="J15" s="152">
        <f t="shared" si="4"/>
        <v>34.74</v>
      </c>
      <c r="K15" s="148">
        <f>K2*0.01737</f>
        <v>34.74</v>
      </c>
      <c r="L15" s="148"/>
      <c r="M15" s="148">
        <f t="shared" si="5"/>
        <v>34.74</v>
      </c>
      <c r="N15" s="108">
        <f>N2*0.01737</f>
        <v>34.74</v>
      </c>
      <c r="O15" s="108">
        <f t="shared" si="0"/>
        <v>34.74</v>
      </c>
      <c r="P15" s="148">
        <f>P2*0.01737</f>
        <v>34.74</v>
      </c>
      <c r="Q15" s="148"/>
      <c r="R15" s="148">
        <f t="shared" si="6"/>
        <v>34.74</v>
      </c>
      <c r="S15" s="108">
        <f>S2*0.01737</f>
        <v>34.74</v>
      </c>
      <c r="T15" s="108">
        <f t="shared" si="1"/>
        <v>34.74</v>
      </c>
      <c r="U15" s="148">
        <f>U2*0.01737</f>
        <v>34.74</v>
      </c>
      <c r="V15" s="148"/>
      <c r="W15" s="148">
        <f t="shared" si="7"/>
        <v>34.74</v>
      </c>
      <c r="X15" s="108">
        <f>X2*0.01737</f>
        <v>34.74</v>
      </c>
      <c r="Y15" s="108"/>
      <c r="Z15" s="108">
        <f t="shared" si="8"/>
        <v>34.74</v>
      </c>
      <c r="AA15" s="148">
        <f>AA2*0.01737</f>
        <v>34.74</v>
      </c>
      <c r="AB15" s="148"/>
      <c r="AC15" s="148">
        <f t="shared" si="9"/>
        <v>34.74</v>
      </c>
      <c r="AD15" s="108">
        <f>AD2*0.01737</f>
        <v>34.74</v>
      </c>
      <c r="AE15" s="108"/>
      <c r="AF15" s="108">
        <f t="shared" si="10"/>
        <v>34.74</v>
      </c>
    </row>
    <row r="16" spans="1:32">
      <c r="A16" s="10" t="s">
        <v>14</v>
      </c>
      <c r="B16" s="148">
        <f>B2*0.01737</f>
        <v>34.74</v>
      </c>
      <c r="C16" s="148"/>
      <c r="D16" s="148">
        <f t="shared" si="2"/>
        <v>34.74</v>
      </c>
      <c r="E16" s="108">
        <f>E2*0.01737</f>
        <v>34.74</v>
      </c>
      <c r="F16" s="108"/>
      <c r="G16" s="108">
        <f t="shared" si="3"/>
        <v>34.74</v>
      </c>
      <c r="H16" s="152">
        <f>H2*0.01737</f>
        <v>34.74</v>
      </c>
      <c r="I16" s="152"/>
      <c r="J16" s="152">
        <f t="shared" si="4"/>
        <v>34.74</v>
      </c>
      <c r="K16" s="148">
        <f>K2*0.01737</f>
        <v>34.74</v>
      </c>
      <c r="L16" s="148"/>
      <c r="M16" s="148">
        <f t="shared" si="5"/>
        <v>34.74</v>
      </c>
      <c r="N16" s="108">
        <f>N2*0.01737</f>
        <v>34.74</v>
      </c>
      <c r="O16" s="108">
        <f t="shared" si="0"/>
        <v>34.74</v>
      </c>
      <c r="P16" s="148">
        <f>P2*0.01737</f>
        <v>34.74</v>
      </c>
      <c r="Q16" s="148"/>
      <c r="R16" s="148">
        <f t="shared" si="6"/>
        <v>34.74</v>
      </c>
      <c r="S16" s="108">
        <f>S2*0.01737</f>
        <v>34.74</v>
      </c>
      <c r="T16" s="108">
        <f t="shared" si="1"/>
        <v>34.74</v>
      </c>
      <c r="U16" s="148">
        <f>U2*0.01737</f>
        <v>34.74</v>
      </c>
      <c r="V16" s="148"/>
      <c r="W16" s="148">
        <f t="shared" si="7"/>
        <v>34.74</v>
      </c>
      <c r="X16" s="108">
        <f>X2*0.01737</f>
        <v>34.74</v>
      </c>
      <c r="Y16" s="108"/>
      <c r="Z16" s="108">
        <f t="shared" si="8"/>
        <v>34.74</v>
      </c>
      <c r="AA16" s="148">
        <f>AA2*0.01737</f>
        <v>34.74</v>
      </c>
      <c r="AB16" s="148"/>
      <c r="AC16" s="148">
        <f t="shared" si="9"/>
        <v>34.74</v>
      </c>
      <c r="AD16" s="108">
        <f>AD2*0.01737</f>
        <v>34.74</v>
      </c>
      <c r="AE16" s="108"/>
      <c r="AF16" s="108">
        <f t="shared" si="10"/>
        <v>34.74</v>
      </c>
    </row>
    <row r="17" spans="1:32">
      <c r="A17" s="10" t="s">
        <v>9</v>
      </c>
      <c r="B17" s="148">
        <f>B2*0.00579</f>
        <v>11.58</v>
      </c>
      <c r="C17" s="148"/>
      <c r="D17" s="148">
        <f t="shared" si="2"/>
        <v>11.58</v>
      </c>
      <c r="E17" s="108">
        <f>E2*0.00579</f>
        <v>11.58</v>
      </c>
      <c r="F17" s="108"/>
      <c r="G17" s="108">
        <f t="shared" si="3"/>
        <v>11.58</v>
      </c>
      <c r="H17" s="152">
        <f>H2*0.00579</f>
        <v>11.58</v>
      </c>
      <c r="I17" s="152"/>
      <c r="J17" s="152">
        <f t="shared" si="4"/>
        <v>11.58</v>
      </c>
      <c r="K17" s="148">
        <f>K2*0.00579</f>
        <v>11.58</v>
      </c>
      <c r="L17" s="148"/>
      <c r="M17" s="148">
        <f t="shared" si="5"/>
        <v>11.58</v>
      </c>
      <c r="N17" s="108">
        <f>N2*0.00579</f>
        <v>11.58</v>
      </c>
      <c r="O17" s="108">
        <f t="shared" si="0"/>
        <v>11.58</v>
      </c>
      <c r="P17" s="148">
        <f>P2*0.00579</f>
        <v>11.58</v>
      </c>
      <c r="Q17" s="148"/>
      <c r="R17" s="148">
        <f t="shared" si="6"/>
        <v>11.58</v>
      </c>
      <c r="S17" s="108">
        <f>S2*0.00579</f>
        <v>11.58</v>
      </c>
      <c r="T17" s="108">
        <f t="shared" si="1"/>
        <v>11.58</v>
      </c>
      <c r="U17" s="148">
        <f>U2*0.00579</f>
        <v>11.58</v>
      </c>
      <c r="V17" s="148"/>
      <c r="W17" s="148">
        <f t="shared" si="7"/>
        <v>11.58</v>
      </c>
      <c r="X17" s="108">
        <f>X2*0.00579</f>
        <v>11.58</v>
      </c>
      <c r="Y17" s="108"/>
      <c r="Z17" s="108">
        <f t="shared" si="8"/>
        <v>11.58</v>
      </c>
      <c r="AA17" s="148">
        <f>AA2*0.00579</f>
        <v>11.58</v>
      </c>
      <c r="AB17" s="148"/>
      <c r="AC17" s="148">
        <f t="shared" si="9"/>
        <v>11.58</v>
      </c>
      <c r="AD17" s="108">
        <f>AD2*0.00579</f>
        <v>11.58</v>
      </c>
      <c r="AE17" s="108"/>
      <c r="AF17" s="108">
        <f t="shared" si="10"/>
        <v>11.58</v>
      </c>
    </row>
    <row r="18" spans="1:32">
      <c r="A18" s="10" t="s">
        <v>8</v>
      </c>
      <c r="B18" s="148">
        <f>B2*0.01158</f>
        <v>23.16</v>
      </c>
      <c r="C18" s="148"/>
      <c r="D18" s="148">
        <f t="shared" si="2"/>
        <v>23.16</v>
      </c>
      <c r="E18" s="108">
        <f>E2*0.01158</f>
        <v>23.16</v>
      </c>
      <c r="F18" s="108"/>
      <c r="G18" s="108">
        <f t="shared" si="3"/>
        <v>23.16</v>
      </c>
      <c r="H18" s="152">
        <f>H2*0.01158</f>
        <v>23.16</v>
      </c>
      <c r="I18" s="152"/>
      <c r="J18" s="152">
        <f t="shared" si="4"/>
        <v>23.16</v>
      </c>
      <c r="K18" s="148">
        <f>K2*0.01158</f>
        <v>23.16</v>
      </c>
      <c r="L18" s="148"/>
      <c r="M18" s="148">
        <f t="shared" si="5"/>
        <v>23.16</v>
      </c>
      <c r="N18" s="108">
        <f>N2*0.01158</f>
        <v>23.16</v>
      </c>
      <c r="O18" s="108">
        <f t="shared" si="0"/>
        <v>23.16</v>
      </c>
      <c r="P18" s="148">
        <f>P2*0.01158</f>
        <v>23.16</v>
      </c>
      <c r="Q18" s="148"/>
      <c r="R18" s="148">
        <f t="shared" si="6"/>
        <v>23.16</v>
      </c>
      <c r="S18" s="108">
        <f>S2*0.01158</f>
        <v>23.16</v>
      </c>
      <c r="T18" s="108">
        <f t="shared" si="1"/>
        <v>23.16</v>
      </c>
      <c r="U18" s="148">
        <f>U2*0.01158</f>
        <v>23.16</v>
      </c>
      <c r="V18" s="148"/>
      <c r="W18" s="148">
        <f t="shared" si="7"/>
        <v>23.16</v>
      </c>
      <c r="X18" s="108">
        <f>X2*0.01158</f>
        <v>23.16</v>
      </c>
      <c r="Y18" s="108"/>
      <c r="Z18" s="108">
        <f t="shared" si="8"/>
        <v>23.16</v>
      </c>
      <c r="AA18" s="148">
        <f>AA2*0.01158</f>
        <v>23.16</v>
      </c>
      <c r="AB18" s="148"/>
      <c r="AC18" s="148">
        <f t="shared" si="9"/>
        <v>23.16</v>
      </c>
      <c r="AD18" s="108">
        <f>AD2*0.01158</f>
        <v>23.16</v>
      </c>
      <c r="AE18" s="108"/>
      <c r="AF18" s="108">
        <f t="shared" si="10"/>
        <v>23.16</v>
      </c>
    </row>
    <row r="19" spans="1:32">
      <c r="A19" s="10" t="s">
        <v>12</v>
      </c>
      <c r="B19" s="148">
        <f>B2*0.01158</f>
        <v>23.16</v>
      </c>
      <c r="C19" s="148"/>
      <c r="D19" s="148">
        <f t="shared" si="2"/>
        <v>23.16</v>
      </c>
      <c r="E19" s="108">
        <f>E2*0.01158</f>
        <v>23.16</v>
      </c>
      <c r="F19" s="108"/>
      <c r="G19" s="108">
        <f t="shared" si="3"/>
        <v>23.16</v>
      </c>
      <c r="H19" s="152">
        <f>H2*0.01158</f>
        <v>23.16</v>
      </c>
      <c r="I19" s="152"/>
      <c r="J19" s="152">
        <f t="shared" si="4"/>
        <v>23.16</v>
      </c>
      <c r="K19" s="148">
        <f>K2*0.01158</f>
        <v>23.16</v>
      </c>
      <c r="L19" s="148"/>
      <c r="M19" s="148">
        <f t="shared" si="5"/>
        <v>23.16</v>
      </c>
      <c r="N19" s="108">
        <f>N2*0.01158</f>
        <v>23.16</v>
      </c>
      <c r="O19" s="108">
        <f t="shared" si="0"/>
        <v>23.16</v>
      </c>
      <c r="P19" s="148">
        <f>P2*0.01158</f>
        <v>23.16</v>
      </c>
      <c r="Q19" s="148"/>
      <c r="R19" s="148">
        <f t="shared" si="6"/>
        <v>23.16</v>
      </c>
      <c r="S19" s="108">
        <f>S2*0.01158</f>
        <v>23.16</v>
      </c>
      <c r="T19" s="108">
        <f t="shared" si="1"/>
        <v>23.16</v>
      </c>
      <c r="U19" s="148">
        <f>U2*0.01158</f>
        <v>23.16</v>
      </c>
      <c r="V19" s="148"/>
      <c r="W19" s="148">
        <f t="shared" si="7"/>
        <v>23.16</v>
      </c>
      <c r="X19" s="108">
        <f>X2*0.01158</f>
        <v>23.16</v>
      </c>
      <c r="Y19" s="108"/>
      <c r="Z19" s="108">
        <f t="shared" si="8"/>
        <v>23.16</v>
      </c>
      <c r="AA19" s="148">
        <f>AA2*0.01158</f>
        <v>23.16</v>
      </c>
      <c r="AB19" s="148"/>
      <c r="AC19" s="148">
        <f t="shared" si="9"/>
        <v>23.16</v>
      </c>
      <c r="AD19" s="108">
        <f>AD2*0.01158</f>
        <v>23.16</v>
      </c>
      <c r="AE19" s="108"/>
      <c r="AF19" s="108">
        <f t="shared" si="10"/>
        <v>23.16</v>
      </c>
    </row>
    <row r="20" spans="1:32">
      <c r="A20" s="10" t="s">
        <v>1</v>
      </c>
      <c r="B20" s="148">
        <f>B2*0.00579</f>
        <v>11.58</v>
      </c>
      <c r="C20" s="148"/>
      <c r="D20" s="148">
        <f t="shared" si="2"/>
        <v>11.58</v>
      </c>
      <c r="E20" s="108">
        <f>E2*0.00579</f>
        <v>11.58</v>
      </c>
      <c r="F20" s="108"/>
      <c r="G20" s="108">
        <f t="shared" si="3"/>
        <v>11.58</v>
      </c>
      <c r="H20" s="152">
        <f>H2*0.00579</f>
        <v>11.58</v>
      </c>
      <c r="I20" s="152"/>
      <c r="J20" s="152">
        <f t="shared" si="4"/>
        <v>11.58</v>
      </c>
      <c r="K20" s="148">
        <f>K2*0.00579</f>
        <v>11.58</v>
      </c>
      <c r="L20" s="148"/>
      <c r="M20" s="148">
        <f t="shared" si="5"/>
        <v>11.58</v>
      </c>
      <c r="N20" s="108">
        <f>N2*0.00579</f>
        <v>11.58</v>
      </c>
      <c r="O20" s="108">
        <f t="shared" si="0"/>
        <v>11.58</v>
      </c>
      <c r="P20" s="148">
        <f>P2*0.00579</f>
        <v>11.58</v>
      </c>
      <c r="Q20" s="148"/>
      <c r="R20" s="148">
        <f t="shared" si="6"/>
        <v>11.58</v>
      </c>
      <c r="S20" s="108">
        <f>S2*0.00579</f>
        <v>11.58</v>
      </c>
      <c r="T20" s="108">
        <f t="shared" si="1"/>
        <v>11.58</v>
      </c>
      <c r="U20" s="148">
        <f>U2*0.00579</f>
        <v>11.58</v>
      </c>
      <c r="V20" s="148"/>
      <c r="W20" s="148">
        <f t="shared" si="7"/>
        <v>11.58</v>
      </c>
      <c r="X20" s="108">
        <f>X2*0.00579</f>
        <v>11.58</v>
      </c>
      <c r="Y20" s="108"/>
      <c r="Z20" s="108">
        <f t="shared" si="8"/>
        <v>11.58</v>
      </c>
      <c r="AA20" s="148">
        <f>AA2*0.00579</f>
        <v>11.58</v>
      </c>
      <c r="AB20" s="148"/>
      <c r="AC20" s="148">
        <f t="shared" si="9"/>
        <v>11.58</v>
      </c>
      <c r="AD20" s="108">
        <f>AD2*0.00579</f>
        <v>11.58</v>
      </c>
      <c r="AE20" s="108"/>
      <c r="AF20" s="108">
        <f t="shared" si="10"/>
        <v>11.58</v>
      </c>
    </row>
    <row r="21" spans="1:32">
      <c r="A21" s="10" t="s">
        <v>2</v>
      </c>
      <c r="B21" s="148">
        <f>B2*0.00579</f>
        <v>11.58</v>
      </c>
      <c r="C21" s="148"/>
      <c r="D21" s="148">
        <f t="shared" si="2"/>
        <v>11.58</v>
      </c>
      <c r="E21" s="108">
        <f>E2*0.00579</f>
        <v>11.58</v>
      </c>
      <c r="F21" s="108"/>
      <c r="G21" s="108">
        <f t="shared" si="3"/>
        <v>11.58</v>
      </c>
      <c r="H21" s="152">
        <f>H2*0.00579</f>
        <v>11.58</v>
      </c>
      <c r="I21" s="152"/>
      <c r="J21" s="152">
        <f t="shared" si="4"/>
        <v>11.58</v>
      </c>
      <c r="K21" s="148">
        <f>K2*0.00579</f>
        <v>11.58</v>
      </c>
      <c r="L21" s="148"/>
      <c r="M21" s="148">
        <f t="shared" si="5"/>
        <v>11.58</v>
      </c>
      <c r="N21" s="108">
        <f>N2*0.00579</f>
        <v>11.58</v>
      </c>
      <c r="O21" s="108">
        <f t="shared" si="0"/>
        <v>11.58</v>
      </c>
      <c r="P21" s="148">
        <f>P2*0.00579</f>
        <v>11.58</v>
      </c>
      <c r="Q21" s="148"/>
      <c r="R21" s="148">
        <f t="shared" si="6"/>
        <v>11.58</v>
      </c>
      <c r="S21" s="108">
        <f>S2*0.00579</f>
        <v>11.58</v>
      </c>
      <c r="T21" s="108">
        <f t="shared" si="1"/>
        <v>11.58</v>
      </c>
      <c r="U21" s="148">
        <f>U2*0.00579</f>
        <v>11.58</v>
      </c>
      <c r="V21" s="148"/>
      <c r="W21" s="148">
        <f t="shared" si="7"/>
        <v>11.58</v>
      </c>
      <c r="X21" s="108">
        <f>X2*0.00579</f>
        <v>11.58</v>
      </c>
      <c r="Y21" s="108"/>
      <c r="Z21" s="108">
        <f t="shared" si="8"/>
        <v>11.58</v>
      </c>
      <c r="AA21" s="148">
        <f>AA2*0.00579</f>
        <v>11.58</v>
      </c>
      <c r="AB21" s="148"/>
      <c r="AC21" s="148">
        <f t="shared" si="9"/>
        <v>11.58</v>
      </c>
      <c r="AD21" s="108">
        <f>AD2*0.00579</f>
        <v>11.58</v>
      </c>
      <c r="AE21" s="108"/>
      <c r="AF21" s="108">
        <f t="shared" si="10"/>
        <v>11.58</v>
      </c>
    </row>
    <row r="22" spans="1:32">
      <c r="A22" s="10" t="s">
        <v>16</v>
      </c>
      <c r="B22" s="148">
        <f>B2*0.00289</f>
        <v>5.78</v>
      </c>
      <c r="C22" s="148"/>
      <c r="D22" s="148">
        <f t="shared" si="2"/>
        <v>5.78</v>
      </c>
      <c r="E22" s="108">
        <f>E2*0.00289</f>
        <v>5.78</v>
      </c>
      <c r="F22" s="108"/>
      <c r="G22" s="108">
        <f t="shared" si="3"/>
        <v>5.78</v>
      </c>
      <c r="H22" s="152">
        <f>H2*0.00289</f>
        <v>5.78</v>
      </c>
      <c r="I22" s="152"/>
      <c r="J22" s="152">
        <f t="shared" si="4"/>
        <v>5.78</v>
      </c>
      <c r="K22" s="148">
        <f>K2*0.00289</f>
        <v>5.78</v>
      </c>
      <c r="L22" s="148"/>
      <c r="M22" s="148">
        <f t="shared" si="5"/>
        <v>5.78</v>
      </c>
      <c r="N22" s="108">
        <f>N2*0.00289</f>
        <v>5.78</v>
      </c>
      <c r="O22" s="108">
        <f t="shared" si="0"/>
        <v>5.78</v>
      </c>
      <c r="P22" s="148">
        <f>P2*0.00289</f>
        <v>5.78</v>
      </c>
      <c r="Q22" s="148"/>
      <c r="R22" s="148">
        <f t="shared" si="6"/>
        <v>5.78</v>
      </c>
      <c r="S22" s="108">
        <f>S2*0.00289</f>
        <v>5.78</v>
      </c>
      <c r="T22" s="108">
        <f t="shared" si="1"/>
        <v>5.78</v>
      </c>
      <c r="U22" s="148">
        <f>U2*0.00289</f>
        <v>5.78</v>
      </c>
      <c r="V22" s="148"/>
      <c r="W22" s="148">
        <f t="shared" si="7"/>
        <v>5.78</v>
      </c>
      <c r="X22" s="108">
        <f>X2*0.00289</f>
        <v>5.78</v>
      </c>
      <c r="Y22" s="108"/>
      <c r="Z22" s="108">
        <f t="shared" si="8"/>
        <v>5.78</v>
      </c>
      <c r="AA22" s="148">
        <f>AA2*0.00289</f>
        <v>5.78</v>
      </c>
      <c r="AB22" s="148"/>
      <c r="AC22" s="148">
        <f t="shared" si="9"/>
        <v>5.78</v>
      </c>
      <c r="AD22" s="108">
        <f>AD2*0.00289</f>
        <v>5.78</v>
      </c>
      <c r="AE22" s="108"/>
      <c r="AF22" s="108">
        <f t="shared" si="10"/>
        <v>5.78</v>
      </c>
    </row>
    <row r="23" spans="1:32">
      <c r="A23" s="10" t="s">
        <v>4</v>
      </c>
      <c r="B23" s="148">
        <f>B2*0.00289</f>
        <v>5.78</v>
      </c>
      <c r="C23" s="148"/>
      <c r="D23" s="148">
        <f t="shared" si="2"/>
        <v>5.78</v>
      </c>
      <c r="E23" s="108">
        <f>E2*0.00289</f>
        <v>5.78</v>
      </c>
      <c r="F23" s="108"/>
      <c r="G23" s="108">
        <f t="shared" si="3"/>
        <v>5.78</v>
      </c>
      <c r="H23" s="152">
        <f>H2*0.00289</f>
        <v>5.78</v>
      </c>
      <c r="I23" s="152"/>
      <c r="J23" s="152">
        <f t="shared" si="4"/>
        <v>5.78</v>
      </c>
      <c r="K23" s="148">
        <f>K2*0.00289</f>
        <v>5.78</v>
      </c>
      <c r="L23" s="148"/>
      <c r="M23" s="148">
        <f t="shared" si="5"/>
        <v>5.78</v>
      </c>
      <c r="N23" s="108">
        <f>N2*0.00289</f>
        <v>5.78</v>
      </c>
      <c r="O23" s="108">
        <f t="shared" si="0"/>
        <v>5.78</v>
      </c>
      <c r="P23" s="148">
        <f>P2*0.00289</f>
        <v>5.78</v>
      </c>
      <c r="Q23" s="148"/>
      <c r="R23" s="148">
        <f t="shared" si="6"/>
        <v>5.78</v>
      </c>
      <c r="S23" s="108">
        <f>S2*0.00289</f>
        <v>5.78</v>
      </c>
      <c r="T23" s="108">
        <f t="shared" si="1"/>
        <v>5.78</v>
      </c>
      <c r="U23" s="148">
        <f>U2*0.00289</f>
        <v>5.78</v>
      </c>
      <c r="V23" s="148"/>
      <c r="W23" s="148">
        <f t="shared" si="7"/>
        <v>5.78</v>
      </c>
      <c r="X23" s="108">
        <f>X2*0.00289</f>
        <v>5.78</v>
      </c>
      <c r="Y23" s="108"/>
      <c r="Z23" s="108">
        <f t="shared" si="8"/>
        <v>5.78</v>
      </c>
      <c r="AA23" s="148">
        <f>AA2*0.00289</f>
        <v>5.78</v>
      </c>
      <c r="AB23" s="148"/>
      <c r="AC23" s="148">
        <f t="shared" si="9"/>
        <v>5.78</v>
      </c>
      <c r="AD23" s="108">
        <f>AD2*0.00289</f>
        <v>5.78</v>
      </c>
      <c r="AE23" s="108"/>
      <c r="AF23" s="108">
        <f t="shared" si="10"/>
        <v>5.78</v>
      </c>
    </row>
    <row r="24" spans="1:32">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row>
    <row r="26" spans="1:32">
      <c r="A26" s="145" t="s">
        <v>120</v>
      </c>
    </row>
    <row r="27" spans="1:32">
      <c r="A27" s="145" t="s">
        <v>123</v>
      </c>
    </row>
    <row r="28" spans="1:32">
      <c r="A28" s="145" t="s">
        <v>140</v>
      </c>
    </row>
    <row r="29" spans="1:32" ht="56.25">
      <c r="A29" s="153" t="s">
        <v>127</v>
      </c>
    </row>
    <row r="36" spans="1:80" s="35" customFormat="1">
      <c r="A36" s="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row>
    <row r="43" spans="1:80" s="35" customFormat="1">
      <c r="A43" s="36"/>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row>
    <row r="50" spans="1:32">
      <c r="A50" s="36"/>
    </row>
    <row r="57" spans="1:32">
      <c r="A57" s="36"/>
    </row>
    <row r="58" spans="1:32">
      <c r="A58" s="32"/>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row>
    <row r="59" spans="1:32">
      <c r="A59" s="32"/>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row>
    <row r="60" spans="1:32">
      <c r="A60" s="32"/>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row>
    <row r="61" spans="1:32">
      <c r="A61" s="32"/>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row>
    <row r="62" spans="1:32">
      <c r="A62" s="32"/>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row>
    <row r="64" spans="1:32">
      <c r="A64" s="36"/>
    </row>
    <row r="67" spans="1:32">
      <c r="A67" s="32"/>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row>
    <row r="68" spans="1:32">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row>
    <row r="69" spans="1:32">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row>
  </sheetData>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sheetPr>
    <tabColor rgb="FF7030A0"/>
  </sheetPr>
  <dimension ref="A1:N37"/>
  <sheetViews>
    <sheetView workbookViewId="0">
      <selection activeCell="L21" sqref="L21"/>
    </sheetView>
  </sheetViews>
  <sheetFormatPr baseColWidth="10" defaultRowHeight="11.25"/>
  <cols>
    <col min="1" max="1" width="14.5703125" style="6" customWidth="1"/>
    <col min="2" max="2" width="1.85546875" style="6" customWidth="1"/>
    <col min="3" max="3" width="11.42578125" style="6"/>
    <col min="4" max="4" width="2.7109375" style="6" customWidth="1"/>
    <col min="5" max="7" width="11.42578125" style="6"/>
    <col min="8" max="8" width="1.28515625" style="6" customWidth="1"/>
    <col min="9" max="9" width="1.7109375" style="6" customWidth="1"/>
    <col min="10" max="10" width="13.85546875" style="6" customWidth="1"/>
    <col min="11" max="11" width="1.85546875" style="6" customWidth="1"/>
    <col min="12" max="16384" width="11.42578125" style="6"/>
  </cols>
  <sheetData>
    <row r="1" spans="1:14" s="88" customFormat="1" ht="45" customHeight="1">
      <c r="A1" s="90" t="s">
        <v>81</v>
      </c>
      <c r="B1" s="87"/>
      <c r="C1" s="87" t="s">
        <v>68</v>
      </c>
      <c r="D1" s="87"/>
      <c r="E1" s="87" t="s">
        <v>69</v>
      </c>
      <c r="F1" s="87" t="s">
        <v>70</v>
      </c>
      <c r="G1" s="87" t="s">
        <v>71</v>
      </c>
      <c r="H1" s="93"/>
      <c r="I1" s="87"/>
      <c r="J1" s="87" t="s">
        <v>72</v>
      </c>
      <c r="K1" s="87"/>
      <c r="L1" s="87" t="s">
        <v>73</v>
      </c>
      <c r="M1" s="87" t="s">
        <v>74</v>
      </c>
      <c r="N1" s="87" t="s">
        <v>75</v>
      </c>
    </row>
    <row r="2" spans="1:14" ht="33.75">
      <c r="A2" s="91" t="s">
        <v>77</v>
      </c>
      <c r="B2" s="27"/>
      <c r="C2" s="6" t="s">
        <v>26</v>
      </c>
      <c r="D2" s="27"/>
      <c r="F2" s="89" t="s">
        <v>79</v>
      </c>
      <c r="G2" s="6" t="s">
        <v>76</v>
      </c>
      <c r="H2" s="92"/>
      <c r="I2" s="27"/>
      <c r="J2" s="6" t="s">
        <v>78</v>
      </c>
      <c r="K2" s="27"/>
      <c r="L2" s="89" t="s">
        <v>82</v>
      </c>
      <c r="M2" s="6" t="s">
        <v>76</v>
      </c>
      <c r="N2" s="6" t="s">
        <v>76</v>
      </c>
    </row>
    <row r="3" spans="1:14">
      <c r="A3" s="36"/>
      <c r="B3" s="27"/>
      <c r="D3" s="27"/>
      <c r="H3" s="92"/>
      <c r="I3" s="27"/>
      <c r="K3" s="27"/>
    </row>
    <row r="4" spans="1:14" ht="56.25">
      <c r="A4" s="27" t="s">
        <v>80</v>
      </c>
      <c r="B4" s="27"/>
      <c r="D4" s="27"/>
      <c r="H4" s="92"/>
      <c r="I4" s="27"/>
      <c r="K4" s="27"/>
    </row>
    <row r="5" spans="1:14">
      <c r="A5" s="27"/>
      <c r="B5" s="27"/>
      <c r="D5" s="27"/>
      <c r="E5" s="6" t="s">
        <v>26</v>
      </c>
      <c r="H5" s="92"/>
      <c r="I5" s="27"/>
      <c r="K5" s="27"/>
    </row>
    <row r="6" spans="1:14">
      <c r="A6" s="27"/>
      <c r="B6" s="27"/>
      <c r="D6" s="27"/>
      <c r="I6" s="27"/>
      <c r="K6" s="27"/>
    </row>
    <row r="7" spans="1:14">
      <c r="A7" s="27"/>
      <c r="B7" s="27"/>
      <c r="D7" s="27"/>
      <c r="I7" s="27"/>
      <c r="K7" s="27"/>
    </row>
    <row r="10" spans="1:14">
      <c r="A10" s="32"/>
    </row>
    <row r="11" spans="1:14">
      <c r="A11" s="32"/>
    </row>
    <row r="18" spans="4:14" ht="12.75">
      <c r="N18" s="155"/>
    </row>
    <row r="19" spans="4:14" ht="12.75">
      <c r="N19" s="155"/>
    </row>
    <row r="20" spans="4:14" ht="12.75">
      <c r="E20" s="6" t="s">
        <v>83</v>
      </c>
      <c r="N20" s="155"/>
    </row>
    <row r="21" spans="4:14" ht="12.75">
      <c r="D21" s="6">
        <v>0</v>
      </c>
      <c r="E21" s="6" t="s">
        <v>32</v>
      </c>
      <c r="F21" s="154" t="s">
        <v>137</v>
      </c>
      <c r="G21" s="154"/>
      <c r="N21" s="155"/>
    </row>
    <row r="22" spans="4:14" ht="12.75">
      <c r="D22" s="6">
        <v>1</v>
      </c>
      <c r="E22" s="6" t="s">
        <v>34</v>
      </c>
      <c r="F22" s="154" t="s">
        <v>135</v>
      </c>
      <c r="G22" s="154"/>
      <c r="N22" s="155"/>
    </row>
    <row r="23" spans="4:14" ht="12.75">
      <c r="D23" s="6">
        <v>2</v>
      </c>
      <c r="E23" s="6" t="s">
        <v>33</v>
      </c>
      <c r="F23" s="154" t="s">
        <v>132</v>
      </c>
      <c r="G23" s="154"/>
      <c r="N23" s="155"/>
    </row>
    <row r="24" spans="4:14" ht="12.75">
      <c r="D24" s="6">
        <v>3</v>
      </c>
      <c r="E24" s="6" t="s">
        <v>30</v>
      </c>
      <c r="F24" s="154" t="s">
        <v>136</v>
      </c>
      <c r="G24" s="154"/>
      <c r="N24" s="155"/>
    </row>
    <row r="25" spans="4:14" ht="12.75">
      <c r="D25" s="6">
        <v>4</v>
      </c>
      <c r="E25" s="6" t="s">
        <v>27</v>
      </c>
      <c r="F25" s="154" t="s">
        <v>2</v>
      </c>
      <c r="G25" s="154"/>
      <c r="N25" s="155"/>
    </row>
    <row r="26" spans="4:14" ht="12.75">
      <c r="D26" s="6">
        <v>5</v>
      </c>
      <c r="E26" s="6" t="s">
        <v>43</v>
      </c>
      <c r="F26" s="154" t="s">
        <v>7</v>
      </c>
      <c r="G26" s="154"/>
      <c r="N26" s="155"/>
    </row>
    <row r="27" spans="4:14" ht="12.75">
      <c r="D27" s="6">
        <v>5</v>
      </c>
      <c r="E27" s="6" t="s">
        <v>45</v>
      </c>
      <c r="F27" s="154" t="s">
        <v>138</v>
      </c>
      <c r="G27" s="154"/>
      <c r="N27" s="155"/>
    </row>
    <row r="28" spans="4:14" ht="12.75">
      <c r="D28" s="6">
        <v>6</v>
      </c>
      <c r="E28" s="6" t="s">
        <v>58</v>
      </c>
      <c r="F28" s="154" t="s">
        <v>133</v>
      </c>
      <c r="G28" s="154"/>
      <c r="N28" s="155"/>
    </row>
    <row r="29" spans="4:14" ht="12.75">
      <c r="D29" s="6">
        <v>7</v>
      </c>
      <c r="E29" s="6" t="s">
        <v>48</v>
      </c>
      <c r="F29" s="154" t="s">
        <v>1</v>
      </c>
      <c r="G29" s="154"/>
      <c r="N29" s="155"/>
    </row>
    <row r="30" spans="4:14" ht="12.75">
      <c r="D30" s="6">
        <v>8</v>
      </c>
      <c r="E30" s="6" t="s">
        <v>59</v>
      </c>
      <c r="F30" s="154" t="s">
        <v>16</v>
      </c>
      <c r="G30" s="154"/>
      <c r="N30" s="155"/>
    </row>
    <row r="31" spans="4:14" ht="12.75">
      <c r="D31" s="6">
        <v>9</v>
      </c>
      <c r="E31" s="6" t="s">
        <v>31</v>
      </c>
      <c r="F31" s="154" t="s">
        <v>134</v>
      </c>
      <c r="N31" s="155"/>
    </row>
    <row r="32" spans="4:14" ht="12.75">
      <c r="N32" s="155"/>
    </row>
    <row r="33" spans="14:14" ht="12.75">
      <c r="N33" s="155"/>
    </row>
    <row r="34" spans="14:14" ht="12.75">
      <c r="N34" s="155"/>
    </row>
    <row r="35" spans="14:14" ht="12.75">
      <c r="N35" s="155"/>
    </row>
    <row r="36" spans="14:14" ht="12.75">
      <c r="N36" s="155"/>
    </row>
    <row r="37" spans="14:14" ht="12.75">
      <c r="N37" s="2" t="s">
        <v>26</v>
      </c>
    </row>
  </sheetData>
  <pageMargins left="0.7" right="0.7" top="0.78740157499999996" bottom="0.78740157499999996"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dimension ref="F1:J21"/>
  <sheetViews>
    <sheetView workbookViewId="0">
      <selection activeCell="I19" sqref="I19"/>
    </sheetView>
  </sheetViews>
  <sheetFormatPr baseColWidth="10" defaultRowHeight="15"/>
  <sheetData>
    <row r="1" spans="8:10" ht="15.75" thickBot="1">
      <c r="H1" s="161" t="s">
        <v>86</v>
      </c>
      <c r="I1" s="162"/>
      <c r="J1" s="163"/>
    </row>
    <row r="2" spans="8:10">
      <c r="H2" s="94" t="s">
        <v>13</v>
      </c>
      <c r="I2" s="95" t="s">
        <v>6</v>
      </c>
      <c r="J2" s="96"/>
    </row>
    <row r="3" spans="8:10" ht="15.75" thickBot="1">
      <c r="H3" s="97">
        <v>6</v>
      </c>
      <c r="I3" s="98">
        <v>1</v>
      </c>
      <c r="J3" s="99"/>
    </row>
    <row r="4" spans="8:10">
      <c r="H4" s="94" t="s">
        <v>87</v>
      </c>
      <c r="I4" s="95" t="s">
        <v>6</v>
      </c>
      <c r="J4" s="96" t="s">
        <v>88</v>
      </c>
    </row>
    <row r="5" spans="8:10" ht="15.75" thickBot="1">
      <c r="H5" s="100">
        <v>6</v>
      </c>
      <c r="I5" s="101">
        <v>1</v>
      </c>
      <c r="J5" s="102">
        <v>3</v>
      </c>
    </row>
    <row r="6" spans="8:10">
      <c r="H6" s="94" t="s">
        <v>10</v>
      </c>
      <c r="I6" s="95" t="s">
        <v>7</v>
      </c>
      <c r="J6" s="96"/>
    </row>
    <row r="7" spans="8:10" ht="15.75" thickBot="1">
      <c r="H7" s="97">
        <v>2</v>
      </c>
      <c r="I7" s="98">
        <v>1</v>
      </c>
      <c r="J7" s="99"/>
    </row>
    <row r="8" spans="8:10">
      <c r="H8" s="94" t="s">
        <v>89</v>
      </c>
      <c r="I8" s="95" t="s">
        <v>17</v>
      </c>
      <c r="J8" s="96"/>
    </row>
    <row r="9" spans="8:10" ht="15.75" thickBot="1">
      <c r="H9" s="97">
        <v>2</v>
      </c>
      <c r="I9" s="98">
        <v>1</v>
      </c>
      <c r="J9" s="99"/>
    </row>
    <row r="10" spans="8:10">
      <c r="H10" s="94" t="s">
        <v>0</v>
      </c>
      <c r="I10" s="95" t="s">
        <v>90</v>
      </c>
      <c r="J10" s="96"/>
    </row>
    <row r="11" spans="8:10" ht="15.75" thickBot="1">
      <c r="H11" s="97">
        <v>8</v>
      </c>
      <c r="I11" s="98">
        <v>1</v>
      </c>
      <c r="J11" s="99"/>
    </row>
    <row r="12" spans="8:10">
      <c r="H12" s="94" t="s">
        <v>91</v>
      </c>
      <c r="I12" s="95" t="s">
        <v>5</v>
      </c>
      <c r="J12" s="96" t="s">
        <v>13</v>
      </c>
    </row>
    <row r="13" spans="8:10" ht="15.75" thickBot="1">
      <c r="H13" s="97">
        <v>8</v>
      </c>
      <c r="I13" s="98">
        <v>4</v>
      </c>
      <c r="J13" s="99">
        <v>3</v>
      </c>
    </row>
    <row r="14" spans="8:10">
      <c r="H14" s="94" t="s">
        <v>9</v>
      </c>
      <c r="I14" s="95" t="s">
        <v>89</v>
      </c>
      <c r="J14" s="96"/>
    </row>
    <row r="15" spans="8:10" ht="15.75" thickBot="1">
      <c r="H15" s="97">
        <v>2</v>
      </c>
      <c r="I15" s="98">
        <v>1</v>
      </c>
      <c r="J15" s="99"/>
    </row>
    <row r="16" spans="8:10">
      <c r="H16" s="94" t="s">
        <v>12</v>
      </c>
      <c r="I16" s="95" t="s">
        <v>6</v>
      </c>
      <c r="J16" s="96"/>
    </row>
    <row r="17" spans="6:10" ht="15.75" thickBot="1">
      <c r="H17" s="97">
        <v>6</v>
      </c>
      <c r="I17" s="98">
        <v>1</v>
      </c>
      <c r="J17" s="99"/>
    </row>
    <row r="18" spans="6:10">
      <c r="H18" s="94" t="s">
        <v>1</v>
      </c>
      <c r="I18" s="95" t="s">
        <v>5</v>
      </c>
      <c r="J18" s="96" t="s">
        <v>87</v>
      </c>
    </row>
    <row r="19" spans="6:10" ht="15.75" thickBot="1">
      <c r="F19" s="86" t="s">
        <v>67</v>
      </c>
      <c r="H19" s="97">
        <v>12</v>
      </c>
      <c r="I19" s="98">
        <v>1</v>
      </c>
      <c r="J19" s="99">
        <v>3</v>
      </c>
    </row>
    <row r="20" spans="6:10">
      <c r="H20" s="94" t="s">
        <v>2</v>
      </c>
      <c r="I20" s="95" t="s">
        <v>13</v>
      </c>
      <c r="J20" s="96"/>
    </row>
    <row r="21" spans="6:10" ht="15.75" thickBot="1">
      <c r="H21" s="97">
        <v>8</v>
      </c>
      <c r="I21" s="98">
        <v>3</v>
      </c>
      <c r="J21" s="99"/>
    </row>
  </sheetData>
  <mergeCells count="1">
    <mergeCell ref="H1:J1"/>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preise</vt:lpstr>
      <vt:lpstr>Norden</vt:lpstr>
      <vt:lpstr>Verbrauch Nord</vt:lpstr>
      <vt:lpstr>Osten</vt:lpstr>
      <vt:lpstr>Verbrauch Ost</vt:lpstr>
      <vt:lpstr>Westen</vt:lpstr>
      <vt:lpstr>Verbrauch West</vt:lpstr>
      <vt:lpstr>routeneinstellung</vt:lpstr>
      <vt:lpstr>Tipps</vt:lpstr>
      <vt:lpstr>Fahrzeiten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sam</cp:lastModifiedBy>
  <dcterms:created xsi:type="dcterms:W3CDTF">2013-10-22T10:56:10Z</dcterms:created>
  <dcterms:modified xsi:type="dcterms:W3CDTF">2013-10-25T17:14:51Z</dcterms:modified>
</cp:coreProperties>
</file>